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970" windowHeight="4650" tabRatio="743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N18" i="5" l="1"/>
  <c r="N16" i="5"/>
  <c r="N17" i="5"/>
  <c r="N15" i="5"/>
  <c r="N12" i="5"/>
  <c r="N20" i="5"/>
  <c r="N19" i="5"/>
  <c r="N13" i="5"/>
  <c r="N14" i="5"/>
  <c r="N11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H9" i="18" l="1"/>
  <c r="P60" i="18"/>
  <c r="P60" i="5"/>
  <c r="P60" i="12"/>
  <c r="P60" i="13"/>
  <c r="P60" i="14"/>
  <c r="P60" i="15"/>
  <c r="P60" i="17"/>
  <c r="P60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N18" i="17"/>
  <c r="N11" i="17"/>
  <c r="N22" i="17"/>
  <c r="N23" i="17"/>
  <c r="N19" i="17"/>
  <c r="N20" i="17"/>
  <c r="N12" i="17"/>
  <c r="N14" i="17"/>
  <c r="N15" i="17"/>
  <c r="N17" i="17"/>
  <c r="N21" i="17"/>
  <c r="N13" i="17"/>
  <c r="N16" i="17"/>
  <c r="K9" i="17"/>
  <c r="O18" i="17" s="1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7" i="16"/>
  <c r="N16" i="16"/>
  <c r="N15" i="16"/>
  <c r="N14" i="16"/>
  <c r="N13" i="16"/>
  <c r="N11" i="16"/>
  <c r="N12" i="16"/>
  <c r="K9" i="16"/>
  <c r="R2" i="16"/>
  <c r="O60" i="15"/>
  <c r="N60" i="15"/>
  <c r="O59" i="15"/>
  <c r="N59" i="15"/>
  <c r="O58" i="15"/>
  <c r="N58" i="15"/>
  <c r="O57" i="15"/>
  <c r="N57" i="15"/>
  <c r="O56" i="15"/>
  <c r="N56" i="15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O43" i="15"/>
  <c r="N43" i="15"/>
  <c r="O42" i="15"/>
  <c r="N42" i="15"/>
  <c r="O41" i="15"/>
  <c r="N41" i="15"/>
  <c r="O40" i="15"/>
  <c r="N40" i="15"/>
  <c r="O39" i="15"/>
  <c r="N39" i="15"/>
  <c r="O38" i="15"/>
  <c r="N38" i="15"/>
  <c r="O37" i="15"/>
  <c r="N37" i="15"/>
  <c r="O36" i="15"/>
  <c r="N36" i="15"/>
  <c r="O35" i="15"/>
  <c r="N35" i="15"/>
  <c r="O34" i="15"/>
  <c r="N34" i="15"/>
  <c r="O33" i="15"/>
  <c r="N33" i="15"/>
  <c r="O32" i="15"/>
  <c r="N32" i="15"/>
  <c r="O31" i="15"/>
  <c r="N31" i="15"/>
  <c r="O30" i="15"/>
  <c r="N30" i="15"/>
  <c r="N28" i="15"/>
  <c r="N26" i="15"/>
  <c r="N23" i="15"/>
  <c r="N22" i="15"/>
  <c r="N27" i="15"/>
  <c r="N12" i="15"/>
  <c r="N21" i="15"/>
  <c r="N25" i="15"/>
  <c r="N17" i="15"/>
  <c r="N29" i="15"/>
  <c r="N19" i="15"/>
  <c r="N24" i="15"/>
  <c r="N14" i="15"/>
  <c r="N16" i="15"/>
  <c r="N11" i="15"/>
  <c r="N15" i="15"/>
  <c r="N13" i="15"/>
  <c r="N18" i="15"/>
  <c r="N20" i="15"/>
  <c r="K9" i="15"/>
  <c r="O23" i="15" s="1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K9" i="14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N22" i="13"/>
  <c r="N17" i="13"/>
  <c r="N15" i="13"/>
  <c r="N18" i="13"/>
  <c r="N11" i="13"/>
  <c r="N13" i="13"/>
  <c r="N12" i="13"/>
  <c r="N20" i="13"/>
  <c r="N14" i="13"/>
  <c r="N21" i="13"/>
  <c r="N19" i="13"/>
  <c r="N16" i="13"/>
  <c r="K9" i="13"/>
  <c r="O22" i="13" s="1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13" i="12"/>
  <c r="N16" i="12"/>
  <c r="N12" i="12"/>
  <c r="N20" i="12"/>
  <c r="N17" i="12"/>
  <c r="N14" i="12"/>
  <c r="N11" i="12"/>
  <c r="N18" i="12"/>
  <c r="N19" i="12"/>
  <c r="N15" i="12"/>
  <c r="K9" i="12"/>
  <c r="R2" i="12"/>
  <c r="O42" i="5"/>
  <c r="O43" i="5"/>
  <c r="O44" i="5"/>
  <c r="O45" i="5"/>
  <c r="O46" i="5"/>
  <c r="O47" i="5"/>
  <c r="O48" i="5"/>
  <c r="O49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O11" i="17" l="1"/>
  <c r="P19" i="17"/>
  <c r="P22" i="17"/>
  <c r="P23" i="17"/>
  <c r="P18" i="17"/>
  <c r="O12" i="15"/>
  <c r="O27" i="15"/>
  <c r="O25" i="15"/>
  <c r="O22" i="15"/>
  <c r="O26" i="15"/>
  <c r="O28" i="15"/>
  <c r="O21" i="15"/>
  <c r="P29" i="15"/>
  <c r="P12" i="15"/>
  <c r="P26" i="15"/>
  <c r="P25" i="15"/>
  <c r="P17" i="15"/>
  <c r="P27" i="15"/>
  <c r="P28" i="15"/>
  <c r="P22" i="15"/>
  <c r="P21" i="15"/>
  <c r="P23" i="15"/>
  <c r="P17" i="13"/>
  <c r="P22" i="13"/>
  <c r="P15" i="13"/>
  <c r="P18" i="16"/>
  <c r="P19" i="16"/>
  <c r="P24" i="15"/>
  <c r="P19" i="15"/>
  <c r="P16" i="12"/>
  <c r="P18" i="14"/>
  <c r="P19" i="14"/>
  <c r="P20" i="17"/>
  <c r="P16" i="16"/>
  <c r="P17" i="16"/>
  <c r="P16" i="15"/>
  <c r="P17" i="12"/>
  <c r="P20" i="12"/>
  <c r="P16" i="14"/>
  <c r="P17" i="14"/>
  <c r="R8" i="18"/>
  <c r="P9" i="18" s="1"/>
  <c r="R9" i="18" s="1"/>
  <c r="P14" i="16"/>
  <c r="P15" i="16"/>
  <c r="P15" i="15"/>
  <c r="P14" i="14"/>
  <c r="P15" i="14"/>
  <c r="P14" i="13"/>
  <c r="P20" i="13"/>
  <c r="P13" i="16"/>
  <c r="P18" i="15"/>
  <c r="P13" i="15"/>
  <c r="P19" i="12"/>
  <c r="P18" i="12"/>
  <c r="P12" i="14"/>
  <c r="P13" i="14"/>
  <c r="P19" i="13"/>
  <c r="P21" i="13"/>
  <c r="P14" i="17"/>
  <c r="P21" i="17"/>
  <c r="P15" i="17"/>
  <c r="P17" i="17"/>
  <c r="O17" i="15"/>
  <c r="O13" i="12"/>
  <c r="O15" i="13"/>
  <c r="O23" i="17"/>
  <c r="L9" i="17"/>
  <c r="P16" i="17" s="1"/>
  <c r="O22" i="17"/>
  <c r="O21" i="16"/>
  <c r="O21" i="14"/>
  <c r="O17" i="13"/>
  <c r="O21" i="12"/>
  <c r="L9" i="12"/>
  <c r="P15" i="12" s="1"/>
  <c r="O14" i="12"/>
  <c r="O15" i="12"/>
  <c r="O16" i="12"/>
  <c r="O14" i="13"/>
  <c r="O11" i="13"/>
  <c r="L9" i="14"/>
  <c r="P11" i="14" s="1"/>
  <c r="O13" i="14"/>
  <c r="O17" i="14"/>
  <c r="O18" i="16"/>
  <c r="O14" i="16"/>
  <c r="O19" i="17"/>
  <c r="O16" i="17"/>
  <c r="O21" i="17"/>
  <c r="O15" i="17"/>
  <c r="O12" i="17"/>
  <c r="O17" i="17"/>
  <c r="O20" i="17"/>
  <c r="O13" i="17"/>
  <c r="O14" i="17"/>
  <c r="O13" i="16"/>
  <c r="O17" i="16"/>
  <c r="O11" i="16"/>
  <c r="O16" i="16"/>
  <c r="O20" i="16"/>
  <c r="L9" i="16"/>
  <c r="P12" i="16" s="1"/>
  <c r="O12" i="16"/>
  <c r="O15" i="16"/>
  <c r="O19" i="16"/>
  <c r="O18" i="15"/>
  <c r="O16" i="15"/>
  <c r="O29" i="15"/>
  <c r="O15" i="15"/>
  <c r="O24" i="15"/>
  <c r="O13" i="15"/>
  <c r="O14" i="15"/>
  <c r="L9" i="15"/>
  <c r="P20" i="15" s="1"/>
  <c r="O20" i="15"/>
  <c r="O11" i="15"/>
  <c r="O19" i="15"/>
  <c r="L9" i="13"/>
  <c r="P16" i="13" s="1"/>
  <c r="O16" i="13"/>
  <c r="O20" i="13"/>
  <c r="O18" i="13"/>
  <c r="O14" i="14"/>
  <c r="O18" i="14"/>
  <c r="O21" i="13"/>
  <c r="O13" i="13"/>
  <c r="O12" i="14"/>
  <c r="O16" i="14"/>
  <c r="O20" i="14"/>
  <c r="O19" i="13"/>
  <c r="O12" i="13"/>
  <c r="O11" i="14"/>
  <c r="O15" i="14"/>
  <c r="O19" i="14"/>
  <c r="O11" i="12"/>
  <c r="O12" i="12"/>
  <c r="O18" i="12"/>
  <c r="O20" i="12"/>
  <c r="O19" i="12"/>
  <c r="O17" i="12"/>
  <c r="R2" i="5"/>
  <c r="C4" i="11" s="1"/>
  <c r="K9" i="5"/>
  <c r="P11" i="16" l="1"/>
  <c r="P11" i="15"/>
  <c r="P18" i="13"/>
  <c r="R5" i="13" s="1"/>
  <c r="P11" i="12"/>
  <c r="R6" i="12" s="1"/>
  <c r="P18" i="5"/>
  <c r="O18" i="5"/>
  <c r="P20" i="5"/>
  <c r="P19" i="5"/>
  <c r="P17" i="5"/>
  <c r="O14" i="5"/>
  <c r="R6" i="14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R5" i="15"/>
  <c r="O21" i="5"/>
  <c r="R6" i="17"/>
  <c r="R4" i="15"/>
  <c r="R4" i="12"/>
  <c r="R5" i="12"/>
  <c r="O11" i="5"/>
  <c r="O13" i="5"/>
  <c r="O19" i="5"/>
  <c r="O12" i="5"/>
  <c r="O20" i="5"/>
  <c r="O15" i="5"/>
  <c r="O17" i="5"/>
  <c r="O16" i="5"/>
  <c r="L9" i="5"/>
  <c r="P16" i="5" s="1"/>
  <c r="R5" i="14" l="1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<sst xmlns="http://schemas.openxmlformats.org/spreadsheetml/2006/main" count="1286" uniqueCount="164">
  <si>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</si>
  <si>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</si>
  <si>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</si>
  <si>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</si>
  <si>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</si>
  <si>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</si>
  <si>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</si>
  <si>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</si>
  <si>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</si>
  <si>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</si>
  <si>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</si>
  <si>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</si>
  <si>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</si>
  <si>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</si>
  <si>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</si>
  <si>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</si>
  <si>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</si>
  <si>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</si>
  <si>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</si>
  <si>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</si>
  <si>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</si>
  <si>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</si>
  <si>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</si>
  <si>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</si>
  <si>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</si>
  <si>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</si>
  <si>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</si>
  <si>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</si>
  <si>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</si>
  <si>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</si>
  <si>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</si>
  <si>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</si>
  <si>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</si>
  <si>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</si>
  <si>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</si>
  <si>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</si>
  <si>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</si>
  <si>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</si>
  <si>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</si>
  <si>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</si>
  <si>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</si>
  <si>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</si>
  <si>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</si>
  <si>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Проходной балл:</t>
  </si>
  <si>
    <t>Ранжированный список участников школьного этапа всероссийской олимпиады школьников 
по астрономии в 5 классах в 2025-2026 учебном году</t>
  </si>
  <si>
    <t>астрономия</t>
  </si>
  <si>
    <t>sas25532/edu023340/5/qg9v4w94</t>
  </si>
  <si>
    <t>sas25532/edu023340/5/wz96gg36</t>
  </si>
  <si>
    <t>sas25532/edu023340/5/qz94qq3g</t>
  </si>
  <si>
    <t>sas25532/edu023340/5/qz945q3g</t>
  </si>
  <si>
    <t>sas25532/edu023340/5/wv9rww3q</t>
  </si>
  <si>
    <t>sas25532/edu023340/5/g89w6z32</t>
  </si>
  <si>
    <t>sas25532/edu023340/5/6892gw37</t>
  </si>
  <si>
    <t>sas25532/edu023340/5/g63q2w92</t>
  </si>
  <si>
    <t>sas25532/edu023340/5/w73z2535</t>
  </si>
  <si>
    <t>sas25532/edu023340/5/w73zg595</t>
  </si>
  <si>
    <t>Ранжированный список участников школьного этапа всероссийской олимпиады школьников 
по астрономии в 6 классах в 2025-2026 учебном году</t>
  </si>
  <si>
    <t>sas25632/edu023340/6/5897zr3g</t>
  </si>
  <si>
    <t>sas25632/edu023340/6/89746r3g</t>
  </si>
  <si>
    <t>sas25632/edu023340/6/z96gzq36</t>
  </si>
  <si>
    <t>sas25632/edu023340/6/73zvz535</t>
  </si>
  <si>
    <t>sas25632/edu023340/6/892gzg37</t>
  </si>
  <si>
    <t>sas25632/edu023340/6/z94r879g</t>
  </si>
  <si>
    <t>sas25632/edu023340/6/g9vq7w34</t>
  </si>
  <si>
    <t>sas25632/edu023340/6/w38vz83z</t>
  </si>
  <si>
    <t>sas25632/edu023340/6/z96g4536</t>
  </si>
  <si>
    <t>sas25632/edu023340/6/qg9gzg36</t>
  </si>
  <si>
    <t>Ранжированный список участников школьного этапа всероссийской олимпиады школьников 
по астрономии в 7 классах в 2025-2026 учебном году</t>
  </si>
  <si>
    <t>sas25632/edu023340/7/6892wg37</t>
  </si>
  <si>
    <t>sas25632/edu023340/7/qg9vq434</t>
  </si>
  <si>
    <t>sas25632/edu023340/7/5897gr9g</t>
  </si>
  <si>
    <t>sas25632/edu023340/7/qg9g4g36</t>
  </si>
  <si>
    <t>sas25632/edu023340/7/qg9g6636</t>
  </si>
  <si>
    <t>sas25632/edu023340/7/qz94q3g5</t>
  </si>
  <si>
    <t>sas25632/edu023340/7/qg9vz494</t>
  </si>
  <si>
    <t>sas25632/edu023340/7/qg9v8494</t>
  </si>
  <si>
    <t>sas25632/edu023340/7/qg9v2494</t>
  </si>
  <si>
    <t>sas25632/edu023340/7/g89w6z32</t>
  </si>
  <si>
    <t>sas25632/edu023340/7/6892w374</t>
  </si>
  <si>
    <t>sas25832/edu023340/8/g63qr792</t>
  </si>
  <si>
    <t>sas25832/edu023340/8/w73z6435</t>
  </si>
  <si>
    <t>sas25832/edu023340/8/wv9rww3q</t>
  </si>
  <si>
    <t>sas25932/edu023340/9/qg9vvw94</t>
  </si>
  <si>
    <t>sas25932/edu023340/9/qg9gw696</t>
  </si>
  <si>
    <t>sas25932/edu023340/9/qz94gq3g</t>
  </si>
  <si>
    <t>sas25932/edu023340/9/6892rw97</t>
  </si>
  <si>
    <t>sas25932/edu023340/9/5897789g</t>
  </si>
  <si>
    <t>sas25932/edu023340/9/wz96g367</t>
  </si>
  <si>
    <t>sas25932/edu023340/9/wz965q36</t>
  </si>
  <si>
    <t>sas25932/edu023340/9/g63q732q</t>
  </si>
  <si>
    <t>sas25932/edu023340/9/qg9vq434</t>
  </si>
  <si>
    <t>sas25932/edu023340/9/qw38769z</t>
  </si>
  <si>
    <t>sas25932/edu023340/9/v695z37q</t>
  </si>
  <si>
    <t>sas25932/edu023340/9/wv9rzw9q</t>
  </si>
  <si>
    <t>sas25932/edu023340/9/g63qq732</t>
  </si>
  <si>
    <t>sas25932/edu023340/9/qg9v7434</t>
  </si>
  <si>
    <t>sas25932/edu023340/9/qz94q3g5</t>
  </si>
  <si>
    <t>sas25932/edu023340/9/qg9g636z</t>
  </si>
  <si>
    <t>sas25932/edu023340/9/g89w4z32</t>
  </si>
  <si>
    <t>sas25932/edu023340/9/qg9g2636</t>
  </si>
  <si>
    <t>sas25932/edu023340/9/g63q6792</t>
  </si>
  <si>
    <t>9В</t>
  </si>
  <si>
    <t>9Г</t>
  </si>
  <si>
    <t>МБОУ СОШ№17</t>
  </si>
  <si>
    <t>8В</t>
  </si>
  <si>
    <t>8Г</t>
  </si>
  <si>
    <t>7В</t>
  </si>
  <si>
    <t>7Г</t>
  </si>
  <si>
    <t>5Г</t>
  </si>
  <si>
    <t>6Г</t>
  </si>
  <si>
    <t>10А</t>
  </si>
  <si>
    <t>sas251032/edu023340/10/v6956z37</t>
  </si>
  <si>
    <t>sas251032/edu023340/10/5897683g</t>
  </si>
  <si>
    <t>Ранжированный список участников школьного этапа всероссийской олимпиады школьников 
по астрономии в 8 классах в 2025-2026 учебном году</t>
  </si>
  <si>
    <t>Ранжированный список участников школьного этапа всероссийской олимпиады школьников 
по астрономии в 9 классах в 2025-2026 учебном году</t>
  </si>
  <si>
    <t>Ранжированный список участников школьного этапа всероссийской олимпиады школьников 
по астрономии в 10 классах в 2025-2026 учебном году</t>
  </si>
  <si>
    <t>Ранжированный список участников школьного этапа всероссийской олимпиады школьников 
по астрономии в 11 классах в 2025-2026 учебном году</t>
  </si>
  <si>
    <t>sas251032/edu023340/11/wz96gg36</t>
  </si>
  <si>
    <t>sas251032/edu023340/11/g89w6z32</t>
  </si>
  <si>
    <t>sas251032/edu023340/11/qg9g636z</t>
  </si>
  <si>
    <t>sas251032/edu023340/11/wz96g367</t>
  </si>
  <si>
    <t>sas251032/edu023340/11/wv9rw3q2</t>
  </si>
  <si>
    <t>sas251032/edu023340/11/6892w374</t>
  </si>
  <si>
    <t>sas251032/edu023340/11/v695z37q</t>
  </si>
  <si>
    <t>sas251032/edu023340/11/qg9gv636</t>
  </si>
  <si>
    <t>sas251032/edu023340/11/qw38v63z</t>
  </si>
  <si>
    <t>sas251032/edu023340/11/qw3863z4</t>
  </si>
  <si>
    <t>sas251032/edu023340/11/qg9v494w</t>
  </si>
  <si>
    <t>sas251032/edu023340/11/qz94q3g5</t>
  </si>
  <si>
    <t>sas251032/edu023340/11/qz94rq9g</t>
  </si>
  <si>
    <t>11А</t>
  </si>
  <si>
    <t>Гильмутдинова Татьяна Александровна</t>
  </si>
  <si>
    <t>Низамова Альбина Рашитовна</t>
  </si>
  <si>
    <t>самостоятельно</t>
  </si>
  <si>
    <t>Победитель</t>
  </si>
  <si>
    <t>призер</t>
  </si>
  <si>
    <t>победитель</t>
  </si>
  <si>
    <t>участник</t>
  </si>
  <si>
    <t>А</t>
  </si>
  <si>
    <t>Р</t>
  </si>
  <si>
    <t>Е</t>
  </si>
  <si>
    <t>Г</t>
  </si>
  <si>
    <t>И</t>
  </si>
  <si>
    <t>С</t>
  </si>
  <si>
    <t>Д</t>
  </si>
  <si>
    <t>П</t>
  </si>
  <si>
    <t>Х</t>
  </si>
  <si>
    <t>Б</t>
  </si>
  <si>
    <t>Т</t>
  </si>
  <si>
    <t>М</t>
  </si>
  <si>
    <t>Ю</t>
  </si>
  <si>
    <t>Ф</t>
  </si>
  <si>
    <t>Я</t>
  </si>
  <si>
    <t>Н</t>
  </si>
  <si>
    <t>Ч</t>
  </si>
  <si>
    <t>В</t>
  </si>
  <si>
    <t>К</t>
  </si>
  <si>
    <t>Ш</t>
  </si>
  <si>
    <t>У</t>
  </si>
  <si>
    <t>З</t>
  </si>
  <si>
    <t>Ж</t>
  </si>
  <si>
    <t>Э</t>
  </si>
  <si>
    <t>Л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</si>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</sst>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dd\.mm\.yyyy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sz val="11"/>
      <name val="Arial"/>
      <family val="2"/>
      <charset val="204"/>
    </font>
    <font>
      <sz val="11"/>
      <name val="Calibri"/>
      <family val="2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89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1" fontId="5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10" fillId="0" borderId="0" xfId="3" applyFont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0" fillId="0" borderId="1" xfId="3" applyFont="1" applyBorder="1" applyAlignment="1">
      <alignment horizontal="center" vertical="center" wrapText="1"/>
    </xf>
    <xf numFmtId="0" fontId="13" fillId="0" borderId="0" xfId="0" applyFont="1"/>
    <xf numFmtId="49" fontId="5" fillId="0" borderId="3" xfId="0" applyNumberFormat="1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vertical="center" wrapText="1"/>
    </xf>
    <xf numFmtId="14" fontId="14" fillId="0" borderId="1" xfId="0" applyNumberFormat="1" applyFont="1" applyBorder="1"/>
    <xf numFmtId="168" fontId="5" fillId="0" borderId="1" xfId="0" applyNumberFormat="1" applyFont="1" applyFill="1" applyBorder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14" fontId="5" fillId="0" borderId="1" xfId="0" applyNumberFormat="1" applyFont="1" applyBorder="1"/>
    <xf numFmtId="14" fontId="5" fillId="0" borderId="0" xfId="0" applyNumberFormat="1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4">
    <cellStyle name="Акцент1" xfId="1" builtinId="29" customBuiltin="1"/>
    <cellStyle name="Обычный" xfId="0" builtinId="0"/>
    <cellStyle name="Обычный 2" xfId="3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68</v>
      </c>
    </row>
    <row r="5" spans="2:4" s="4" customFormat="1" ht="24" customHeight="1" x14ac:dyDescent="0.2">
      <c r="B5" s="3" t="s">
        <v>28</v>
      </c>
      <c r="C5" s="1">
        <f>SUM('4 класс:11 класс'!R4)</f>
        <v>7</v>
      </c>
    </row>
    <row r="6" spans="2:4" s="4" customFormat="1" ht="24" customHeight="1" x14ac:dyDescent="0.2">
      <c r="B6" s="3" t="s">
        <v>29</v>
      </c>
      <c r="C6" s="1">
        <f>SUM('4 класс:11 класс'!R5)</f>
        <v>14</v>
      </c>
    </row>
    <row r="7" spans="2:4" s="4" customFormat="1" ht="24" customHeight="1" x14ac:dyDescent="0.2">
      <c r="B7" s="3" t="s">
        <v>30</v>
      </c>
      <c r="C7" s="1">
        <f>SUM('4 класс:11 класс'!R6)</f>
        <v>47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0.30882352941176472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-0.14117647058823529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ht="32.25" customHeight="1" x14ac:dyDescent="0.25">
      <c r="B2" s="11"/>
      <c r="C2" s="87" t="s">
        <v>42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88" t="s">
        <v>24</v>
      </c>
      <c r="D9" s="88"/>
      <c r="E9" s="14"/>
      <c r="G9" s="18" t="s">
        <v>43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7" zoomScaleNormal="100" workbookViewId="0">
      <selection activeCell="E20" sqref="E2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ht="32.25" customHeight="1" x14ac:dyDescent="0.25">
      <c r="B2" s="11"/>
      <c r="C2" s="87" t="s">
        <v>44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2" t="s">
        <v>32</v>
      </c>
      <c r="R2" s="13">
        <f>COUNTA(M11:M60)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5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45925</v>
      </c>
      <c r="F8" s="17"/>
      <c r="M8" s="52"/>
      <c r="Q8" s="22" t="s">
        <v>31</v>
      </c>
      <c r="R8" s="21">
        <f>(R4+R5)/R2</f>
        <v>0.5</v>
      </c>
    </row>
    <row r="9" spans="1:21" x14ac:dyDescent="0.25">
      <c r="C9" s="88" t="s">
        <v>24</v>
      </c>
      <c r="D9" s="88"/>
      <c r="E9" s="14">
        <v>80</v>
      </c>
      <c r="G9" s="18" t="s">
        <v>43</v>
      </c>
      <c r="H9" s="56">
        <f>E9/2</f>
        <v>40</v>
      </c>
      <c r="J9" s="23" t="s">
        <v>13</v>
      </c>
      <c r="K9" s="24">
        <f>MAX(M11:M60)</f>
        <v>38</v>
      </c>
      <c r="L9" s="25" t="str">
        <f>IF(K9*100/E9&gt;=50,"победитель","участник")</f>
        <v>участник</v>
      </c>
      <c r="M9" s="52"/>
      <c r="P9" s="26">
        <f>R8-45%</f>
        <v>4.9999999999999989E-2</v>
      </c>
      <c r="Q9" s="18" t="s">
        <v>26</v>
      </c>
      <c r="R9" s="27">
        <f>IF((R2*P9)&gt;0,(R2*P9),0)</f>
        <v>0.49999999999999989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10</v>
      </c>
      <c r="B11" s="51" t="s">
        <v>12</v>
      </c>
      <c r="C11" s="62" t="s">
        <v>141</v>
      </c>
      <c r="D11" s="34" t="s">
        <v>138</v>
      </c>
      <c r="E11" s="81" t="s">
        <v>139</v>
      </c>
      <c r="F11" s="66"/>
      <c r="G11" s="36"/>
      <c r="H11" s="36"/>
      <c r="I11" s="38"/>
      <c r="J11" s="37" t="s">
        <v>103</v>
      </c>
      <c r="K11" s="38" t="s">
        <v>108</v>
      </c>
      <c r="L11" s="82" t="s">
        <v>55</v>
      </c>
      <c r="M11" s="59">
        <v>38</v>
      </c>
      <c r="N11" s="31">
        <f t="shared" ref="N11:N42" si="0">IF(M11="","",M11/$E$9)</f>
        <v>0.47499999999999998</v>
      </c>
      <c r="O11" s="31">
        <f t="shared" ref="O11:O42" si="1">IF(M11="","",M11/$K$9)</f>
        <v>1</v>
      </c>
      <c r="P11" s="41" t="s">
        <v>134</v>
      </c>
      <c r="Q11" s="37" t="s">
        <v>133</v>
      </c>
      <c r="R11" s="37" t="s">
        <v>103</v>
      </c>
    </row>
    <row r="12" spans="1:21" s="32" customFormat="1" ht="12.95" customHeight="1" x14ac:dyDescent="0.2">
      <c r="A12" s="28">
        <v>5</v>
      </c>
      <c r="B12" s="51" t="s">
        <v>12</v>
      </c>
      <c r="C12" s="62" t="s">
        <v>142</v>
      </c>
      <c r="D12" s="34" t="s">
        <v>140</v>
      </c>
      <c r="E12" s="34" t="s">
        <v>138</v>
      </c>
      <c r="F12" s="66"/>
      <c r="G12" s="36"/>
      <c r="H12" s="36"/>
      <c r="I12" s="38"/>
      <c r="J12" s="37" t="s">
        <v>103</v>
      </c>
      <c r="K12" s="38" t="s">
        <v>108</v>
      </c>
      <c r="L12" s="82" t="s">
        <v>50</v>
      </c>
      <c r="M12" s="59">
        <v>36</v>
      </c>
      <c r="N12" s="31">
        <f t="shared" si="0"/>
        <v>0.45</v>
      </c>
      <c r="O12" s="31">
        <f t="shared" si="1"/>
        <v>0.94736842105263153</v>
      </c>
      <c r="P12" s="41" t="s">
        <v>135</v>
      </c>
      <c r="Q12" s="37" t="s">
        <v>133</v>
      </c>
      <c r="R12" s="37" t="s">
        <v>103</v>
      </c>
    </row>
    <row r="13" spans="1:21" x14ac:dyDescent="0.25">
      <c r="A13" s="28">
        <v>8</v>
      </c>
      <c r="B13" s="51" t="s">
        <v>12</v>
      </c>
      <c r="C13" s="62" t="s">
        <v>139</v>
      </c>
      <c r="D13" s="34" t="s">
        <v>138</v>
      </c>
      <c r="E13" s="34" t="s">
        <v>145</v>
      </c>
      <c r="F13" s="66"/>
      <c r="G13" s="36"/>
      <c r="H13" s="36"/>
      <c r="I13" s="38"/>
      <c r="J13" s="37" t="s">
        <v>103</v>
      </c>
      <c r="K13" s="38" t="s">
        <v>108</v>
      </c>
      <c r="L13" s="47" t="s">
        <v>53</v>
      </c>
      <c r="M13" s="59">
        <v>36</v>
      </c>
      <c r="N13" s="31">
        <f t="shared" si="0"/>
        <v>0.45</v>
      </c>
      <c r="O13" s="31">
        <f t="shared" si="1"/>
        <v>0.94736842105263153</v>
      </c>
      <c r="P13" s="41" t="s">
        <v>135</v>
      </c>
      <c r="Q13" s="37" t="s">
        <v>133</v>
      </c>
      <c r="R13" s="37" t="s">
        <v>103</v>
      </c>
    </row>
    <row r="14" spans="1:21" x14ac:dyDescent="0.25">
      <c r="A14" s="28">
        <v>9</v>
      </c>
      <c r="B14" s="51" t="s">
        <v>12</v>
      </c>
      <c r="C14" s="62" t="s">
        <v>143</v>
      </c>
      <c r="D14" s="34" t="s">
        <v>138</v>
      </c>
      <c r="E14" s="34" t="s">
        <v>138</v>
      </c>
      <c r="F14" s="66"/>
      <c r="G14" s="36"/>
      <c r="H14" s="36"/>
      <c r="I14" s="38"/>
      <c r="J14" s="37" t="s">
        <v>103</v>
      </c>
      <c r="K14" s="38" t="s">
        <v>108</v>
      </c>
      <c r="L14" s="47" t="s">
        <v>54</v>
      </c>
      <c r="M14" s="59">
        <v>35</v>
      </c>
      <c r="N14" s="31">
        <f t="shared" si="0"/>
        <v>0.4375</v>
      </c>
      <c r="O14" s="31">
        <f t="shared" si="1"/>
        <v>0.92105263157894735</v>
      </c>
      <c r="P14" s="41" t="s">
        <v>135</v>
      </c>
      <c r="Q14" s="37" t="s">
        <v>133</v>
      </c>
      <c r="R14" s="37" t="s">
        <v>103</v>
      </c>
    </row>
    <row r="15" spans="1:21" x14ac:dyDescent="0.25">
      <c r="A15" s="28">
        <v>4</v>
      </c>
      <c r="B15" s="51" t="s">
        <v>12</v>
      </c>
      <c r="C15" s="62" t="s">
        <v>144</v>
      </c>
      <c r="D15" s="34" t="s">
        <v>138</v>
      </c>
      <c r="E15" s="34" t="s">
        <v>146</v>
      </c>
      <c r="F15" s="66"/>
      <c r="G15" s="36"/>
      <c r="H15" s="36"/>
      <c r="I15" s="38"/>
      <c r="J15" s="37" t="s">
        <v>103</v>
      </c>
      <c r="K15" s="38" t="s">
        <v>108</v>
      </c>
      <c r="L15" s="47" t="s">
        <v>49</v>
      </c>
      <c r="M15" s="59">
        <v>33</v>
      </c>
      <c r="N15" s="31">
        <f t="shared" si="0"/>
        <v>0.41249999999999998</v>
      </c>
      <c r="O15" s="31">
        <f t="shared" si="1"/>
        <v>0.86842105263157898</v>
      </c>
      <c r="P15" s="41" t="s">
        <v>135</v>
      </c>
      <c r="Q15" s="37" t="s">
        <v>133</v>
      </c>
      <c r="R15" s="37" t="s">
        <v>103</v>
      </c>
    </row>
    <row r="16" spans="1:21" ht="42.75" x14ac:dyDescent="0.25">
      <c r="A16" s="28">
        <v>1</v>
      </c>
      <c r="B16" s="51" t="s">
        <v>12</v>
      </c>
      <c r="C16" s="34" t="s">
        <v>138</v>
      </c>
      <c r="D16" s="34" t="s">
        <v>145</v>
      </c>
      <c r="E16" s="65" t="s">
        <v>141</v>
      </c>
      <c r="F16" s="66"/>
      <c r="G16" s="36"/>
      <c r="H16" s="36"/>
      <c r="I16" s="38"/>
      <c r="J16" s="37" t="s">
        <v>103</v>
      </c>
      <c r="K16" s="38" t="s">
        <v>108</v>
      </c>
      <c r="L16" s="62" t="s">
        <v>46</v>
      </c>
      <c r="M16" s="58">
        <v>29</v>
      </c>
      <c r="N16" s="31">
        <f t="shared" si="0"/>
        <v>0.36249999999999999</v>
      </c>
      <c r="O16" s="31">
        <f t="shared" si="1"/>
        <v>0.76315789473684215</v>
      </c>
      <c r="P16" s="41" t="str">
        <f t="shared" ref="P16:P60" si="2">IF(M16="","",IF($K$9=M16,$L$9,IF(M16&gt;=$H$9,"призер","участник")))</f>
        <v>участник</v>
      </c>
      <c r="Q16" s="37" t="s">
        <v>133</v>
      </c>
      <c r="R16" s="37" t="s">
        <v>103</v>
      </c>
    </row>
    <row r="17" spans="1:18" ht="42.75" x14ac:dyDescent="0.25">
      <c r="A17" s="28">
        <v>2</v>
      </c>
      <c r="B17" s="51" t="s">
        <v>12</v>
      </c>
      <c r="C17" s="65" t="s">
        <v>138</v>
      </c>
      <c r="D17" s="34" t="s">
        <v>138</v>
      </c>
      <c r="E17" s="34" t="s">
        <v>138</v>
      </c>
      <c r="F17" s="66"/>
      <c r="G17" s="36"/>
      <c r="H17" s="36"/>
      <c r="I17" s="38"/>
      <c r="J17" s="37" t="s">
        <v>103</v>
      </c>
      <c r="K17" s="38" t="s">
        <v>108</v>
      </c>
      <c r="L17" s="62" t="s">
        <v>47</v>
      </c>
      <c r="M17" s="59">
        <v>29</v>
      </c>
      <c r="N17" s="31">
        <f t="shared" si="0"/>
        <v>0.36249999999999999</v>
      </c>
      <c r="O17" s="31">
        <f t="shared" si="1"/>
        <v>0.76315789473684215</v>
      </c>
      <c r="P17" s="41" t="str">
        <f t="shared" si="2"/>
        <v>участник</v>
      </c>
      <c r="Q17" s="37" t="s">
        <v>133</v>
      </c>
      <c r="R17" s="37" t="s">
        <v>103</v>
      </c>
    </row>
    <row r="18" spans="1:18" x14ac:dyDescent="0.25">
      <c r="A18" s="28">
        <v>3</v>
      </c>
      <c r="B18" s="51" t="s">
        <v>12</v>
      </c>
      <c r="C18" s="62" t="s">
        <v>147</v>
      </c>
      <c r="D18" s="34" t="s">
        <v>138</v>
      </c>
      <c r="E18" s="34" t="s">
        <v>148</v>
      </c>
      <c r="F18" s="67"/>
      <c r="G18" s="36"/>
      <c r="H18" s="36"/>
      <c r="I18" s="38"/>
      <c r="J18" s="37" t="s">
        <v>103</v>
      </c>
      <c r="K18" s="38" t="s">
        <v>108</v>
      </c>
      <c r="L18" s="47" t="s">
        <v>48</v>
      </c>
      <c r="M18" s="59">
        <v>27</v>
      </c>
      <c r="N18" s="31">
        <f t="shared" si="0"/>
        <v>0.33750000000000002</v>
      </c>
      <c r="O18" s="31">
        <f t="shared" si="1"/>
        <v>0.71052631578947367</v>
      </c>
      <c r="P18" s="41" t="str">
        <f t="shared" si="2"/>
        <v>участник</v>
      </c>
      <c r="Q18" s="37" t="s">
        <v>133</v>
      </c>
      <c r="R18" s="37" t="s">
        <v>103</v>
      </c>
    </row>
    <row r="19" spans="1:18" x14ac:dyDescent="0.25">
      <c r="A19" s="28">
        <v>7</v>
      </c>
      <c r="B19" s="51" t="s">
        <v>12</v>
      </c>
      <c r="C19" s="62" t="s">
        <v>139</v>
      </c>
      <c r="D19" s="34" t="s">
        <v>139</v>
      </c>
      <c r="E19" s="34" t="s">
        <v>150</v>
      </c>
      <c r="F19" s="66"/>
      <c r="G19" s="36"/>
      <c r="H19" s="36"/>
      <c r="I19" s="38"/>
      <c r="J19" s="37" t="s">
        <v>103</v>
      </c>
      <c r="K19" s="38" t="s">
        <v>108</v>
      </c>
      <c r="L19" s="47" t="s">
        <v>52</v>
      </c>
      <c r="M19" s="59">
        <v>25</v>
      </c>
      <c r="N19" s="31">
        <f t="shared" si="0"/>
        <v>0.3125</v>
      </c>
      <c r="O19" s="31">
        <f t="shared" si="1"/>
        <v>0.65789473684210531</v>
      </c>
      <c r="P19" s="41" t="str">
        <f t="shared" si="2"/>
        <v>участник</v>
      </c>
      <c r="Q19" s="37" t="s">
        <v>133</v>
      </c>
      <c r="R19" s="37" t="s">
        <v>103</v>
      </c>
    </row>
    <row r="20" spans="1:18" x14ac:dyDescent="0.25">
      <c r="A20" s="28">
        <v>6</v>
      </c>
      <c r="B20" s="51" t="s">
        <v>12</v>
      </c>
      <c r="C20" s="62" t="s">
        <v>149</v>
      </c>
      <c r="D20" s="34" t="s">
        <v>138</v>
      </c>
      <c r="E20" s="34" t="s">
        <v>151</v>
      </c>
      <c r="F20" s="66"/>
      <c r="G20" s="36"/>
      <c r="H20" s="36"/>
      <c r="I20" s="38"/>
      <c r="J20" s="37" t="s">
        <v>103</v>
      </c>
      <c r="K20" s="38" t="s">
        <v>108</v>
      </c>
      <c r="L20" s="47" t="s">
        <v>51</v>
      </c>
      <c r="M20" s="59">
        <v>20</v>
      </c>
      <c r="N20" s="31">
        <f t="shared" si="0"/>
        <v>0.25</v>
      </c>
      <c r="O20" s="31">
        <f t="shared" si="1"/>
        <v>0.52631578947368418</v>
      </c>
      <c r="P20" s="41" t="str">
        <f t="shared" si="2"/>
        <v>участник</v>
      </c>
      <c r="Q20" s="37" t="s">
        <v>133</v>
      </c>
      <c r="R20" s="37" t="s">
        <v>103</v>
      </c>
    </row>
    <row r="21" spans="1:18" x14ac:dyDescent="0.25">
      <c r="A21" s="28">
        <v>11</v>
      </c>
      <c r="B21" s="51" t="s">
        <v>12</v>
      </c>
      <c r="C21" s="34"/>
      <c r="D21" s="34"/>
      <c r="E21" s="34"/>
      <c r="F21" s="66"/>
      <c r="G21" s="36"/>
      <c r="H21" s="36"/>
      <c r="I21" s="37"/>
      <c r="J21" s="37"/>
      <c r="K21" s="38"/>
      <c r="L21" s="39"/>
      <c r="M21" s="58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66"/>
      <c r="G22" s="36"/>
      <c r="H22" s="36"/>
      <c r="I22" s="37"/>
      <c r="J22" s="37"/>
      <c r="K22" s="38"/>
      <c r="L22" s="39"/>
      <c r="M22" s="58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66"/>
      <c r="G23" s="36"/>
      <c r="H23" s="36"/>
      <c r="I23" s="37"/>
      <c r="J23" s="37"/>
      <c r="K23" s="38"/>
      <c r="L23" s="39"/>
      <c r="M23" s="58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66"/>
      <c r="G24" s="36"/>
      <c r="H24" s="36"/>
      <c r="I24" s="37"/>
      <c r="J24" s="37"/>
      <c r="K24" s="38"/>
      <c r="L24" s="39"/>
      <c r="M24" s="58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66"/>
      <c r="G25" s="36"/>
      <c r="H25" s="36"/>
      <c r="I25" s="37"/>
      <c r="J25" s="37"/>
      <c r="K25" s="38"/>
      <c r="L25" s="39"/>
      <c r="M25" s="58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66"/>
      <c r="G26" s="36"/>
      <c r="H26" s="36"/>
      <c r="I26" s="37"/>
      <c r="J26" s="37"/>
      <c r="K26" s="38"/>
      <c r="L26" s="39"/>
      <c r="M26" s="58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66"/>
      <c r="G27" s="36"/>
      <c r="H27" s="36"/>
      <c r="I27" s="37"/>
      <c r="J27" s="37"/>
      <c r="K27" s="38"/>
      <c r="L27" s="39"/>
      <c r="M27" s="58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66"/>
      <c r="G28" s="36"/>
      <c r="H28" s="36"/>
      <c r="I28" s="37"/>
      <c r="J28" s="37"/>
      <c r="K28" s="38"/>
      <c r="L28" s="39"/>
      <c r="M28" s="58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66"/>
      <c r="G29" s="36"/>
      <c r="H29" s="36"/>
      <c r="I29" s="37"/>
      <c r="J29" s="37"/>
      <c r="K29" s="38"/>
      <c r="L29" s="39"/>
      <c r="M29" s="58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66"/>
      <c r="G30" s="36"/>
      <c r="H30" s="36"/>
      <c r="I30" s="37"/>
      <c r="J30" s="37"/>
      <c r="K30" s="38"/>
      <c r="L30" s="39"/>
      <c r="M30" s="58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66"/>
      <c r="G31" s="36"/>
      <c r="H31" s="36"/>
      <c r="I31" s="37"/>
      <c r="J31" s="37"/>
      <c r="K31" s="38"/>
      <c r="L31" s="39"/>
      <c r="M31" s="58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66"/>
      <c r="G32" s="36"/>
      <c r="H32" s="36"/>
      <c r="I32" s="37"/>
      <c r="J32" s="37"/>
      <c r="K32" s="38"/>
      <c r="L32" s="39"/>
      <c r="M32" s="58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66"/>
      <c r="G33" s="36"/>
      <c r="H33" s="36"/>
      <c r="I33" s="37"/>
      <c r="J33" s="37"/>
      <c r="K33" s="38"/>
      <c r="L33" s="39"/>
      <c r="M33" s="58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66"/>
      <c r="G34" s="36"/>
      <c r="H34" s="36"/>
      <c r="I34" s="37"/>
      <c r="J34" s="37"/>
      <c r="K34" s="38"/>
      <c r="L34" s="39"/>
      <c r="M34" s="58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66"/>
      <c r="G35" s="36"/>
      <c r="H35" s="36"/>
      <c r="I35" s="37"/>
      <c r="J35" s="37"/>
      <c r="K35" s="38"/>
      <c r="L35" s="39"/>
      <c r="M35" s="58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66"/>
      <c r="G36" s="36"/>
      <c r="H36" s="36"/>
      <c r="I36" s="37"/>
      <c r="J36" s="37"/>
      <c r="K36" s="38"/>
      <c r="L36" s="39"/>
      <c r="M36" s="58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68"/>
      <c r="G37" s="36"/>
      <c r="H37" s="36"/>
      <c r="I37" s="43"/>
      <c r="J37" s="43"/>
      <c r="K37" s="38"/>
      <c r="L37" s="39"/>
      <c r="M37" s="58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66"/>
      <c r="G38" s="36"/>
      <c r="H38" s="36"/>
      <c r="I38" s="37"/>
      <c r="J38" s="37"/>
      <c r="K38" s="38"/>
      <c r="L38" s="39"/>
      <c r="M38" s="58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66"/>
      <c r="G39" s="36"/>
      <c r="H39" s="36"/>
      <c r="I39" s="37"/>
      <c r="J39" s="37"/>
      <c r="K39" s="38"/>
      <c r="L39" s="39"/>
      <c r="M39" s="58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66"/>
      <c r="G40" s="36"/>
      <c r="H40" s="36"/>
      <c r="I40" s="37"/>
      <c r="J40" s="37"/>
      <c r="K40" s="38"/>
      <c r="L40" s="39"/>
      <c r="M40" s="58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66"/>
      <c r="G41" s="36"/>
      <c r="H41" s="36"/>
      <c r="I41" s="37"/>
      <c r="J41" s="37"/>
      <c r="K41" s="38"/>
      <c r="L41" s="39"/>
      <c r="M41" s="58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58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58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58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58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58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58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58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58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B7" zoomScaleNormal="100" workbookViewId="0">
      <selection activeCell="E20" sqref="E2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ht="32.25" customHeight="1" x14ac:dyDescent="0.25">
      <c r="B2" s="11"/>
      <c r="C2" s="87" t="s">
        <v>56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2" t="s">
        <v>32</v>
      </c>
      <c r="R2" s="13">
        <f>COUNTA(M11:M60)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6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45925</v>
      </c>
      <c r="F8" s="17"/>
      <c r="Q8" s="22" t="s">
        <v>31</v>
      </c>
      <c r="R8" s="21">
        <f>(R4+R5)/R2</f>
        <v>0.4</v>
      </c>
    </row>
    <row r="9" spans="1:21" x14ac:dyDescent="0.25">
      <c r="C9" s="88" t="s">
        <v>24</v>
      </c>
      <c r="D9" s="88"/>
      <c r="E9" s="14">
        <v>80</v>
      </c>
      <c r="G9" s="18" t="s">
        <v>43</v>
      </c>
      <c r="H9" s="56">
        <f>E9/2</f>
        <v>40</v>
      </c>
      <c r="J9" s="23" t="s">
        <v>13</v>
      </c>
      <c r="K9" s="24">
        <f>MAX(M11:M60)</f>
        <v>40</v>
      </c>
      <c r="L9" s="25" t="str">
        <f>IF(K9*100/E9&gt;=50,"победитель","участник")</f>
        <v>победитель</v>
      </c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1" t="s">
        <v>12</v>
      </c>
      <c r="C11" s="62" t="s">
        <v>142</v>
      </c>
      <c r="D11" s="34" t="s">
        <v>138</v>
      </c>
      <c r="E11" s="34" t="s">
        <v>148</v>
      </c>
      <c r="F11" s="35"/>
      <c r="G11" s="36"/>
      <c r="H11" s="36"/>
      <c r="I11" s="38"/>
      <c r="J11" s="37" t="s">
        <v>103</v>
      </c>
      <c r="K11" s="38" t="s">
        <v>109</v>
      </c>
      <c r="L11" s="63" t="s">
        <v>60</v>
      </c>
      <c r="M11" s="61">
        <v>40</v>
      </c>
      <c r="N11" s="31">
        <f t="shared" ref="N11:N42" si="0">IF(M11="","",M11/$E$9)</f>
        <v>0.5</v>
      </c>
      <c r="O11" s="31">
        <f t="shared" ref="O11:O42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133</v>
      </c>
      <c r="R11" s="37" t="s">
        <v>103</v>
      </c>
    </row>
    <row r="12" spans="1:21" s="32" customFormat="1" ht="12.95" customHeight="1" x14ac:dyDescent="0.2">
      <c r="A12" s="28">
        <v>8</v>
      </c>
      <c r="B12" s="51" t="s">
        <v>12</v>
      </c>
      <c r="C12" s="62" t="s">
        <v>152</v>
      </c>
      <c r="D12" s="34" t="s">
        <v>155</v>
      </c>
      <c r="E12" s="34" t="s">
        <v>151</v>
      </c>
      <c r="F12" s="35"/>
      <c r="G12" s="36"/>
      <c r="H12" s="36"/>
      <c r="I12" s="38"/>
      <c r="J12" s="37" t="s">
        <v>103</v>
      </c>
      <c r="K12" s="38" t="s">
        <v>109</v>
      </c>
      <c r="L12" s="63" t="s">
        <v>64</v>
      </c>
      <c r="M12" s="61">
        <v>35</v>
      </c>
      <c r="N12" s="31">
        <f t="shared" si="0"/>
        <v>0.4375</v>
      </c>
      <c r="O12" s="31">
        <f t="shared" si="1"/>
        <v>0.875</v>
      </c>
      <c r="P12" s="41" t="s">
        <v>135</v>
      </c>
      <c r="Q12" s="37" t="s">
        <v>133</v>
      </c>
      <c r="R12" s="37" t="s">
        <v>103</v>
      </c>
    </row>
    <row r="13" spans="1:21" x14ac:dyDescent="0.25">
      <c r="A13" s="28">
        <v>10</v>
      </c>
      <c r="B13" s="51" t="s">
        <v>12</v>
      </c>
      <c r="C13" s="62" t="s">
        <v>153</v>
      </c>
      <c r="D13" s="34" t="s">
        <v>140</v>
      </c>
      <c r="E13" s="34" t="s">
        <v>143</v>
      </c>
      <c r="F13" s="84"/>
      <c r="G13" s="36"/>
      <c r="H13" s="36"/>
      <c r="I13" s="38"/>
      <c r="J13" s="37" t="s">
        <v>103</v>
      </c>
      <c r="K13" s="38" t="s">
        <v>109</v>
      </c>
      <c r="L13" s="63" t="s">
        <v>66</v>
      </c>
      <c r="M13" s="61">
        <v>32</v>
      </c>
      <c r="N13" s="31">
        <f t="shared" si="0"/>
        <v>0.4</v>
      </c>
      <c r="O13" s="31">
        <f t="shared" si="1"/>
        <v>0.8</v>
      </c>
      <c r="P13" s="41" t="s">
        <v>135</v>
      </c>
      <c r="Q13" s="37" t="s">
        <v>133</v>
      </c>
      <c r="R13" s="37" t="s">
        <v>103</v>
      </c>
    </row>
    <row r="14" spans="1:21" x14ac:dyDescent="0.25">
      <c r="A14" s="28">
        <v>5</v>
      </c>
      <c r="B14" s="51" t="s">
        <v>12</v>
      </c>
      <c r="C14" s="62" t="s">
        <v>149</v>
      </c>
      <c r="D14" s="34" t="s">
        <v>156</v>
      </c>
      <c r="E14" s="34" t="s">
        <v>143</v>
      </c>
      <c r="F14" s="35"/>
      <c r="G14" s="36"/>
      <c r="H14" s="36"/>
      <c r="I14" s="38"/>
      <c r="J14" s="37" t="s">
        <v>103</v>
      </c>
      <c r="K14" s="38" t="s">
        <v>109</v>
      </c>
      <c r="L14" s="63" t="s">
        <v>61</v>
      </c>
      <c r="M14" s="61">
        <v>31</v>
      </c>
      <c r="N14" s="31">
        <f t="shared" si="0"/>
        <v>0.38750000000000001</v>
      </c>
      <c r="O14" s="31">
        <f t="shared" si="1"/>
        <v>0.77500000000000002</v>
      </c>
      <c r="P14" s="41" t="s">
        <v>135</v>
      </c>
      <c r="Q14" s="37" t="s">
        <v>133</v>
      </c>
      <c r="R14" s="37" t="s">
        <v>103</v>
      </c>
    </row>
    <row r="15" spans="1:21" ht="42.75" x14ac:dyDescent="0.25">
      <c r="A15" s="28">
        <v>1</v>
      </c>
      <c r="B15" s="51" t="s">
        <v>12</v>
      </c>
      <c r="C15" s="62" t="s">
        <v>138</v>
      </c>
      <c r="D15" s="34" t="s">
        <v>155</v>
      </c>
      <c r="E15" s="34" t="s">
        <v>138</v>
      </c>
      <c r="F15" s="35"/>
      <c r="G15" s="36"/>
      <c r="H15" s="36"/>
      <c r="I15" s="38"/>
      <c r="J15" s="37" t="s">
        <v>103</v>
      </c>
      <c r="K15" s="38" t="s">
        <v>109</v>
      </c>
      <c r="L15" s="62" t="s">
        <v>57</v>
      </c>
      <c r="M15" s="61">
        <v>27</v>
      </c>
      <c r="N15" s="31">
        <f t="shared" si="0"/>
        <v>0.33750000000000002</v>
      </c>
      <c r="O15" s="31">
        <f t="shared" si="1"/>
        <v>0.67500000000000004</v>
      </c>
      <c r="P15" s="41" t="str">
        <f t="shared" ref="P15:P60" si="2">IF(M15="","",IF($K$9=M15,$L$9,IF(M15&gt;=$H$9,"призер","участник")))</f>
        <v>участник</v>
      </c>
      <c r="Q15" s="37" t="s">
        <v>133</v>
      </c>
      <c r="R15" s="37" t="s">
        <v>103</v>
      </c>
    </row>
    <row r="16" spans="1:21" x14ac:dyDescent="0.25">
      <c r="A16" s="28">
        <v>9</v>
      </c>
      <c r="B16" s="51" t="s">
        <v>12</v>
      </c>
      <c r="C16" s="62" t="s">
        <v>138</v>
      </c>
      <c r="D16" s="34" t="s">
        <v>147</v>
      </c>
      <c r="E16" s="34" t="s">
        <v>139</v>
      </c>
      <c r="F16" s="35"/>
      <c r="G16" s="36"/>
      <c r="H16" s="36"/>
      <c r="I16" s="38"/>
      <c r="J16" s="37" t="s">
        <v>103</v>
      </c>
      <c r="K16" s="38" t="s">
        <v>109</v>
      </c>
      <c r="L16" s="63" t="s">
        <v>65</v>
      </c>
      <c r="M16" s="61">
        <v>26</v>
      </c>
      <c r="N16" s="31">
        <f t="shared" si="0"/>
        <v>0.32500000000000001</v>
      </c>
      <c r="O16" s="31">
        <f t="shared" si="1"/>
        <v>0.65</v>
      </c>
      <c r="P16" s="41" t="str">
        <f t="shared" si="2"/>
        <v>участник</v>
      </c>
      <c r="Q16" s="37" t="s">
        <v>133</v>
      </c>
      <c r="R16" s="37" t="s">
        <v>103</v>
      </c>
    </row>
    <row r="17" spans="1:18" x14ac:dyDescent="0.25">
      <c r="A17" s="28">
        <v>6</v>
      </c>
      <c r="B17" s="51" t="s">
        <v>12</v>
      </c>
      <c r="C17" s="62" t="s">
        <v>153</v>
      </c>
      <c r="D17" s="34" t="s">
        <v>142</v>
      </c>
      <c r="E17" s="34" t="s">
        <v>142</v>
      </c>
      <c r="F17" s="35"/>
      <c r="G17" s="36"/>
      <c r="H17" s="36"/>
      <c r="I17" s="38"/>
      <c r="J17" s="37" t="s">
        <v>103</v>
      </c>
      <c r="K17" s="38" t="s">
        <v>109</v>
      </c>
      <c r="L17" s="63" t="s">
        <v>62</v>
      </c>
      <c r="M17" s="61">
        <v>21</v>
      </c>
      <c r="N17" s="31">
        <f t="shared" si="0"/>
        <v>0.26250000000000001</v>
      </c>
      <c r="O17" s="31">
        <f t="shared" si="1"/>
        <v>0.52500000000000002</v>
      </c>
      <c r="P17" s="41" t="str">
        <f t="shared" si="2"/>
        <v>участник</v>
      </c>
      <c r="Q17" s="37" t="s">
        <v>133</v>
      </c>
      <c r="R17" s="37" t="s">
        <v>103</v>
      </c>
    </row>
    <row r="18" spans="1:18" x14ac:dyDescent="0.25">
      <c r="A18" s="28">
        <v>3</v>
      </c>
      <c r="B18" s="51" t="s">
        <v>12</v>
      </c>
      <c r="C18" s="62" t="s">
        <v>140</v>
      </c>
      <c r="D18" s="34" t="s">
        <v>149</v>
      </c>
      <c r="E18" s="34" t="s">
        <v>143</v>
      </c>
      <c r="F18" s="83"/>
      <c r="G18" s="36"/>
      <c r="H18" s="36"/>
      <c r="I18" s="38"/>
      <c r="J18" s="37" t="s">
        <v>103</v>
      </c>
      <c r="K18" s="46" t="s">
        <v>109</v>
      </c>
      <c r="L18" s="63" t="s">
        <v>59</v>
      </c>
      <c r="M18" s="61">
        <v>20</v>
      </c>
      <c r="N18" s="31">
        <f t="shared" si="0"/>
        <v>0.25</v>
      </c>
      <c r="O18" s="31">
        <f t="shared" si="1"/>
        <v>0.5</v>
      </c>
      <c r="P18" s="41" t="str">
        <f t="shared" si="2"/>
        <v>участник</v>
      </c>
      <c r="Q18" s="37" t="s">
        <v>133</v>
      </c>
      <c r="R18" s="37" t="s">
        <v>103</v>
      </c>
    </row>
    <row r="19" spans="1:18" ht="42.75" x14ac:dyDescent="0.25">
      <c r="A19" s="28">
        <v>2</v>
      </c>
      <c r="B19" s="51" t="s">
        <v>12</v>
      </c>
      <c r="C19" s="62" t="s">
        <v>141</v>
      </c>
      <c r="D19" s="34" t="s">
        <v>138</v>
      </c>
      <c r="E19" s="34" t="s">
        <v>151</v>
      </c>
      <c r="F19" s="44"/>
      <c r="G19" s="36"/>
      <c r="H19" s="36"/>
      <c r="I19" s="38"/>
      <c r="J19" s="37" t="s">
        <v>103</v>
      </c>
      <c r="K19" s="38" t="s">
        <v>109</v>
      </c>
      <c r="L19" s="62" t="s">
        <v>58</v>
      </c>
      <c r="M19" s="61">
        <v>19</v>
      </c>
      <c r="N19" s="31">
        <f t="shared" si="0"/>
        <v>0.23749999999999999</v>
      </c>
      <c r="O19" s="31">
        <f t="shared" si="1"/>
        <v>0.47499999999999998</v>
      </c>
      <c r="P19" s="41" t="str">
        <f t="shared" si="2"/>
        <v>участник</v>
      </c>
      <c r="Q19" s="37" t="s">
        <v>133</v>
      </c>
      <c r="R19" s="37" t="s">
        <v>103</v>
      </c>
    </row>
    <row r="20" spans="1:18" x14ac:dyDescent="0.25">
      <c r="A20" s="28">
        <v>7</v>
      </c>
      <c r="B20" s="51" t="s">
        <v>12</v>
      </c>
      <c r="C20" s="62" t="s">
        <v>154</v>
      </c>
      <c r="D20" s="34" t="s">
        <v>144</v>
      </c>
      <c r="E20" s="34" t="s">
        <v>157</v>
      </c>
      <c r="F20" s="35"/>
      <c r="G20" s="36"/>
      <c r="H20" s="36"/>
      <c r="I20" s="38"/>
      <c r="J20" s="37" t="s">
        <v>103</v>
      </c>
      <c r="K20" s="38" t="s">
        <v>109</v>
      </c>
      <c r="L20" s="63" t="s">
        <v>63</v>
      </c>
      <c r="M20" s="61">
        <v>15</v>
      </c>
      <c r="N20" s="31">
        <f t="shared" si="0"/>
        <v>0.1875</v>
      </c>
      <c r="O20" s="31">
        <f t="shared" si="1"/>
        <v>0.375</v>
      </c>
      <c r="P20" s="41" t="str">
        <f t="shared" si="2"/>
        <v>участник</v>
      </c>
      <c r="Q20" s="37" t="s">
        <v>133</v>
      </c>
      <c r="R20" s="37" t="s">
        <v>103</v>
      </c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58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58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58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58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58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58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58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58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58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58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58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58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58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58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58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58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58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58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58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58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58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58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58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7" zoomScaleNormal="100" workbookViewId="0">
      <selection activeCell="E21" sqref="E21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ht="32.25" customHeight="1" x14ac:dyDescent="0.25">
      <c r="B2" s="11"/>
      <c r="C2" s="87" t="s">
        <v>67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2" t="s">
        <v>32</v>
      </c>
      <c r="R2" s="13">
        <f>COUNTA(M11:M60)</f>
        <v>11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8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45925</v>
      </c>
      <c r="F8" s="17"/>
      <c r="Q8" s="22" t="s">
        <v>31</v>
      </c>
      <c r="R8" s="21">
        <f>(R4+R5)/R2</f>
        <v>0.27272727272727271</v>
      </c>
    </row>
    <row r="9" spans="1:21" x14ac:dyDescent="0.25">
      <c r="C9" s="88" t="s">
        <v>24</v>
      </c>
      <c r="D9" s="88"/>
      <c r="E9" s="14">
        <v>80</v>
      </c>
      <c r="G9" s="18" t="s">
        <v>43</v>
      </c>
      <c r="H9" s="56">
        <f>E9/2</f>
        <v>40</v>
      </c>
      <c r="J9" s="23" t="s">
        <v>13</v>
      </c>
      <c r="K9" s="24">
        <f>MAX(M11:M60)</f>
        <v>37</v>
      </c>
      <c r="L9" s="25" t="str">
        <f>IF(K9*100/E9&gt;=50,"победитель","участник")</f>
        <v>участник</v>
      </c>
      <c r="P9" s="26">
        <f>R8-45%</f>
        <v>-0.1772727272727273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8</v>
      </c>
      <c r="B11" s="51" t="s">
        <v>12</v>
      </c>
      <c r="C11" s="62" t="s">
        <v>139</v>
      </c>
      <c r="D11" s="34" t="s">
        <v>138</v>
      </c>
      <c r="E11" s="34" t="s">
        <v>150</v>
      </c>
      <c r="F11" s="35"/>
      <c r="G11" s="36"/>
      <c r="H11" s="36"/>
      <c r="I11" s="38"/>
      <c r="J11" s="37" t="s">
        <v>103</v>
      </c>
      <c r="K11" s="38" t="s">
        <v>106</v>
      </c>
      <c r="L11" s="63" t="s">
        <v>75</v>
      </c>
      <c r="M11" s="64">
        <v>37</v>
      </c>
      <c r="N11" s="31">
        <f t="shared" ref="N11:N42" si="0">IF(M11="","",M11/$E$9)</f>
        <v>0.46250000000000002</v>
      </c>
      <c r="O11" s="31">
        <f t="shared" ref="O11:O42" si="1">IF(M11="","",M11/$K$9)</f>
        <v>1</v>
      </c>
      <c r="P11" s="41" t="s">
        <v>136</v>
      </c>
      <c r="Q11" s="37" t="s">
        <v>131</v>
      </c>
      <c r="R11" s="37" t="s">
        <v>103</v>
      </c>
    </row>
    <row r="12" spans="1:21" s="32" customFormat="1" ht="12.95" customHeight="1" x14ac:dyDescent="0.2">
      <c r="A12" s="28">
        <v>6</v>
      </c>
      <c r="B12" s="51" t="s">
        <v>12</v>
      </c>
      <c r="C12" s="62" t="s">
        <v>156</v>
      </c>
      <c r="D12" s="34" t="s">
        <v>158</v>
      </c>
      <c r="E12" s="34" t="s">
        <v>138</v>
      </c>
      <c r="F12" s="35"/>
      <c r="G12" s="36"/>
      <c r="H12" s="36"/>
      <c r="I12" s="38"/>
      <c r="J12" s="37" t="s">
        <v>103</v>
      </c>
      <c r="K12" s="38" t="s">
        <v>107</v>
      </c>
      <c r="L12" s="63" t="s">
        <v>73</v>
      </c>
      <c r="M12" s="64">
        <v>30</v>
      </c>
      <c r="N12" s="31">
        <f t="shared" si="0"/>
        <v>0.375</v>
      </c>
      <c r="O12" s="31">
        <f t="shared" si="1"/>
        <v>0.81081081081081086</v>
      </c>
      <c r="P12" s="41" t="s">
        <v>135</v>
      </c>
      <c r="Q12" s="37" t="s">
        <v>131</v>
      </c>
      <c r="R12" s="37" t="s">
        <v>103</v>
      </c>
    </row>
    <row r="13" spans="1:21" x14ac:dyDescent="0.25">
      <c r="A13" s="28">
        <v>7</v>
      </c>
      <c r="B13" s="51" t="s">
        <v>12</v>
      </c>
      <c r="C13" s="62" t="s">
        <v>153</v>
      </c>
      <c r="D13" s="34" t="s">
        <v>144</v>
      </c>
      <c r="E13" s="34" t="s">
        <v>138</v>
      </c>
      <c r="F13" s="35"/>
      <c r="G13" s="36"/>
      <c r="H13" s="36"/>
      <c r="I13" s="38"/>
      <c r="J13" s="37" t="s">
        <v>103</v>
      </c>
      <c r="K13" s="38" t="s">
        <v>107</v>
      </c>
      <c r="L13" s="63" t="s">
        <v>74</v>
      </c>
      <c r="M13" s="64">
        <v>30</v>
      </c>
      <c r="N13" s="31">
        <f t="shared" si="0"/>
        <v>0.375</v>
      </c>
      <c r="O13" s="31">
        <f t="shared" si="1"/>
        <v>0.81081081081081086</v>
      </c>
      <c r="P13" s="41" t="s">
        <v>135</v>
      </c>
      <c r="Q13" s="37" t="s">
        <v>131</v>
      </c>
      <c r="R13" s="37" t="s">
        <v>103</v>
      </c>
    </row>
    <row r="14" spans="1:21" x14ac:dyDescent="0.25">
      <c r="A14" s="28">
        <v>4</v>
      </c>
      <c r="B14" s="51" t="s">
        <v>12</v>
      </c>
      <c r="C14" s="62" t="s">
        <v>156</v>
      </c>
      <c r="D14" s="34" t="s">
        <v>149</v>
      </c>
      <c r="E14" s="34" t="s">
        <v>153</v>
      </c>
      <c r="F14" s="35"/>
      <c r="G14" s="36"/>
      <c r="H14" s="36"/>
      <c r="I14" s="38"/>
      <c r="J14" s="37" t="s">
        <v>103</v>
      </c>
      <c r="K14" s="38" t="s">
        <v>106</v>
      </c>
      <c r="L14" s="63" t="s">
        <v>71</v>
      </c>
      <c r="M14" s="64">
        <v>27</v>
      </c>
      <c r="N14" s="31">
        <f t="shared" si="0"/>
        <v>0.33750000000000002</v>
      </c>
      <c r="O14" s="31">
        <f t="shared" si="1"/>
        <v>0.72972972972972971</v>
      </c>
      <c r="P14" s="41" t="str">
        <f t="shared" ref="P14:P60" si="2">IF(M14="","",IF($K$9=M14,$L$9,IF(M14&gt;=$H$9,"призер","участник")))</f>
        <v>участник</v>
      </c>
      <c r="Q14" s="37" t="s">
        <v>131</v>
      </c>
      <c r="R14" s="37" t="s">
        <v>103</v>
      </c>
    </row>
    <row r="15" spans="1:21" x14ac:dyDescent="0.25">
      <c r="A15" s="28">
        <v>10</v>
      </c>
      <c r="B15" s="51" t="s">
        <v>12</v>
      </c>
      <c r="C15" s="62" t="s">
        <v>148</v>
      </c>
      <c r="D15" s="34" t="s">
        <v>156</v>
      </c>
      <c r="E15" s="34" t="s">
        <v>139</v>
      </c>
      <c r="F15" s="35"/>
      <c r="G15" s="36"/>
      <c r="H15" s="36"/>
      <c r="I15" s="38"/>
      <c r="J15" s="37" t="s">
        <v>103</v>
      </c>
      <c r="K15" s="38" t="s">
        <v>106</v>
      </c>
      <c r="L15" s="63" t="s">
        <v>77</v>
      </c>
      <c r="M15" s="64">
        <v>27</v>
      </c>
      <c r="N15" s="31">
        <f t="shared" si="0"/>
        <v>0.33750000000000002</v>
      </c>
      <c r="O15" s="31">
        <f t="shared" si="1"/>
        <v>0.72972972972972971</v>
      </c>
      <c r="P15" s="41" t="str">
        <f t="shared" si="2"/>
        <v>участник</v>
      </c>
      <c r="Q15" s="37" t="s">
        <v>131</v>
      </c>
      <c r="R15" s="37" t="s">
        <v>103</v>
      </c>
    </row>
    <row r="16" spans="1:21" x14ac:dyDescent="0.25">
      <c r="A16" s="28">
        <v>1</v>
      </c>
      <c r="B16" s="51" t="s">
        <v>12</v>
      </c>
      <c r="C16" s="62" t="s">
        <v>138</v>
      </c>
      <c r="D16" s="34" t="s">
        <v>155</v>
      </c>
      <c r="E16" s="34" t="s">
        <v>144</v>
      </c>
      <c r="F16" s="35"/>
      <c r="G16" s="36"/>
      <c r="H16" s="36"/>
      <c r="I16" s="38"/>
      <c r="J16" s="37" t="s">
        <v>103</v>
      </c>
      <c r="K16" s="38" t="s">
        <v>106</v>
      </c>
      <c r="L16" s="63" t="s">
        <v>68</v>
      </c>
      <c r="M16" s="64">
        <v>23</v>
      </c>
      <c r="N16" s="31">
        <f t="shared" si="0"/>
        <v>0.28749999999999998</v>
      </c>
      <c r="O16" s="31">
        <f t="shared" si="1"/>
        <v>0.6216216216216216</v>
      </c>
      <c r="P16" s="41" t="str">
        <f t="shared" si="2"/>
        <v>участник</v>
      </c>
      <c r="Q16" s="37" t="s">
        <v>131</v>
      </c>
      <c r="R16" s="37" t="s">
        <v>103</v>
      </c>
    </row>
    <row r="17" spans="1:18" x14ac:dyDescent="0.25">
      <c r="A17" s="28">
        <v>11</v>
      </c>
      <c r="B17" s="51" t="s">
        <v>12</v>
      </c>
      <c r="C17" s="62" t="s">
        <v>148</v>
      </c>
      <c r="D17" s="34" t="s">
        <v>149</v>
      </c>
      <c r="E17" s="34" t="s">
        <v>144</v>
      </c>
      <c r="F17" s="35"/>
      <c r="G17" s="36"/>
      <c r="H17" s="36"/>
      <c r="I17" s="38"/>
      <c r="J17" s="37" t="s">
        <v>103</v>
      </c>
      <c r="K17" s="38" t="s">
        <v>106</v>
      </c>
      <c r="L17" s="63" t="s">
        <v>78</v>
      </c>
      <c r="M17" s="64">
        <v>23</v>
      </c>
      <c r="N17" s="31">
        <f t="shared" si="0"/>
        <v>0.28749999999999998</v>
      </c>
      <c r="O17" s="31">
        <f t="shared" si="1"/>
        <v>0.6216216216216216</v>
      </c>
      <c r="P17" s="41" t="str">
        <f t="shared" si="2"/>
        <v>участник</v>
      </c>
      <c r="Q17" s="37" t="s">
        <v>131</v>
      </c>
      <c r="R17" s="37" t="s">
        <v>103</v>
      </c>
    </row>
    <row r="18" spans="1:18" x14ac:dyDescent="0.25">
      <c r="A18" s="28">
        <v>9</v>
      </c>
      <c r="B18" s="51" t="s">
        <v>12</v>
      </c>
      <c r="C18" s="62" t="s">
        <v>143</v>
      </c>
      <c r="D18" s="34" t="s">
        <v>144</v>
      </c>
      <c r="E18" s="34" t="s">
        <v>151</v>
      </c>
      <c r="F18" s="35"/>
      <c r="G18" s="36"/>
      <c r="H18" s="36"/>
      <c r="I18" s="38"/>
      <c r="J18" s="37" t="s">
        <v>103</v>
      </c>
      <c r="K18" s="38" t="s">
        <v>106</v>
      </c>
      <c r="L18" s="63" t="s">
        <v>76</v>
      </c>
      <c r="M18" s="64">
        <v>22</v>
      </c>
      <c r="N18" s="31">
        <f t="shared" si="0"/>
        <v>0.27500000000000002</v>
      </c>
      <c r="O18" s="31">
        <f t="shared" si="1"/>
        <v>0.59459459459459463</v>
      </c>
      <c r="P18" s="41" t="str">
        <f t="shared" si="2"/>
        <v>участник</v>
      </c>
      <c r="Q18" s="37" t="s">
        <v>131</v>
      </c>
      <c r="R18" s="37" t="s">
        <v>103</v>
      </c>
    </row>
    <row r="19" spans="1:18" x14ac:dyDescent="0.25">
      <c r="A19" s="28">
        <v>2</v>
      </c>
      <c r="B19" s="51" t="s">
        <v>12</v>
      </c>
      <c r="C19" s="62" t="s">
        <v>138</v>
      </c>
      <c r="D19" s="34" t="s">
        <v>138</v>
      </c>
      <c r="E19" s="34" t="s">
        <v>138</v>
      </c>
      <c r="F19" s="35"/>
      <c r="G19" s="36"/>
      <c r="H19" s="36"/>
      <c r="I19" s="38"/>
      <c r="J19" s="37" t="s">
        <v>103</v>
      </c>
      <c r="K19" s="38" t="s">
        <v>107</v>
      </c>
      <c r="L19" s="63" t="s">
        <v>69</v>
      </c>
      <c r="M19" s="64">
        <v>17</v>
      </c>
      <c r="N19" s="31">
        <f t="shared" si="0"/>
        <v>0.21249999999999999</v>
      </c>
      <c r="O19" s="31">
        <f t="shared" si="1"/>
        <v>0.45945945945945948</v>
      </c>
      <c r="P19" s="41" t="str">
        <f t="shared" si="2"/>
        <v>участник</v>
      </c>
      <c r="Q19" s="37" t="s">
        <v>131</v>
      </c>
      <c r="R19" s="37" t="s">
        <v>103</v>
      </c>
    </row>
    <row r="20" spans="1:18" x14ac:dyDescent="0.25">
      <c r="A20" s="28">
        <v>5</v>
      </c>
      <c r="B20" s="51" t="s">
        <v>12</v>
      </c>
      <c r="C20" s="62" t="s">
        <v>156</v>
      </c>
      <c r="D20" s="34" t="s">
        <v>156</v>
      </c>
      <c r="E20" s="34" t="s">
        <v>138</v>
      </c>
      <c r="F20" s="35"/>
      <c r="G20" s="36"/>
      <c r="H20" s="36"/>
      <c r="I20" s="38"/>
      <c r="J20" s="37" t="s">
        <v>103</v>
      </c>
      <c r="K20" s="38" t="s">
        <v>106</v>
      </c>
      <c r="L20" s="63" t="s">
        <v>72</v>
      </c>
      <c r="M20" s="64">
        <v>17</v>
      </c>
      <c r="N20" s="31">
        <f t="shared" si="0"/>
        <v>0.21249999999999999</v>
      </c>
      <c r="O20" s="31">
        <f t="shared" si="1"/>
        <v>0.45945945945945948</v>
      </c>
      <c r="P20" s="41" t="str">
        <f t="shared" si="2"/>
        <v>участник</v>
      </c>
      <c r="Q20" s="37" t="s">
        <v>131</v>
      </c>
      <c r="R20" s="37" t="s">
        <v>103</v>
      </c>
    </row>
    <row r="21" spans="1:18" x14ac:dyDescent="0.25">
      <c r="A21" s="28">
        <v>3</v>
      </c>
      <c r="B21" s="51" t="s">
        <v>12</v>
      </c>
      <c r="C21" s="62" t="s">
        <v>141</v>
      </c>
      <c r="D21" s="34" t="s">
        <v>138</v>
      </c>
      <c r="E21" s="34" t="s">
        <v>138</v>
      </c>
      <c r="F21" s="44"/>
      <c r="G21" s="36"/>
      <c r="H21" s="36"/>
      <c r="I21" s="38"/>
      <c r="J21" s="37" t="s">
        <v>103</v>
      </c>
      <c r="K21" s="46" t="s">
        <v>107</v>
      </c>
      <c r="L21" s="63" t="s">
        <v>70</v>
      </c>
      <c r="M21" s="64">
        <v>15</v>
      </c>
      <c r="N21" s="31">
        <f t="shared" si="0"/>
        <v>0.1875</v>
      </c>
      <c r="O21" s="31">
        <f t="shared" si="1"/>
        <v>0.40540540540540543</v>
      </c>
      <c r="P21" s="41" t="str">
        <f t="shared" si="2"/>
        <v>участник</v>
      </c>
      <c r="Q21" s="37" t="s">
        <v>131</v>
      </c>
      <c r="R21" s="37" t="s">
        <v>103</v>
      </c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E13" sqref="E1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ht="32.25" customHeight="1" x14ac:dyDescent="0.25">
      <c r="B2" s="11"/>
      <c r="C2" s="87" t="s">
        <v>113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2" t="s">
        <v>32</v>
      </c>
      <c r="R2" s="13">
        <f>COUNTA(M11:M60)</f>
        <v>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45925</v>
      </c>
      <c r="F8" s="17"/>
      <c r="Q8" s="22" t="s">
        <v>31</v>
      </c>
      <c r="R8" s="21">
        <f>(R4+R5)/R2</f>
        <v>0.66666666666666663</v>
      </c>
    </row>
    <row r="9" spans="1:21" x14ac:dyDescent="0.25">
      <c r="C9" s="88" t="s">
        <v>24</v>
      </c>
      <c r="D9" s="88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MAX(M11:M60)</f>
        <v>52</v>
      </c>
      <c r="L9" s="25" t="str">
        <f>IF(K9*100/E9&gt;=50,"победитель","участник")</f>
        <v>победитель</v>
      </c>
      <c r="P9" s="26">
        <f>R8-45%</f>
        <v>0.21666666666666662</v>
      </c>
      <c r="Q9" s="18" t="s">
        <v>26</v>
      </c>
      <c r="R9" s="27">
        <f>IF((R2*P9)&gt;0,(R2*P9),0)</f>
        <v>0.64999999999999991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60" t="s">
        <v>138</v>
      </c>
      <c r="D11" s="34" t="s">
        <v>139</v>
      </c>
      <c r="E11" s="34" t="s">
        <v>138</v>
      </c>
      <c r="F11" s="35"/>
      <c r="G11" s="36"/>
      <c r="H11" s="36"/>
      <c r="I11" s="37"/>
      <c r="J11" s="37" t="s">
        <v>103</v>
      </c>
      <c r="K11" s="38" t="s">
        <v>104</v>
      </c>
      <c r="L11" s="63" t="s">
        <v>79</v>
      </c>
      <c r="M11" s="64">
        <v>52</v>
      </c>
      <c r="N11" s="31">
        <f t="shared" ref="N11:N42" si="0">IF(M11="","",M11/$E$9)</f>
        <v>0.52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131</v>
      </c>
      <c r="R11" s="37" t="s">
        <v>103</v>
      </c>
    </row>
    <row r="12" spans="1:21" s="32" customFormat="1" ht="12.95" customHeight="1" x14ac:dyDescent="0.2">
      <c r="A12" s="28">
        <v>2</v>
      </c>
      <c r="B12" s="51" t="s">
        <v>12</v>
      </c>
      <c r="C12" s="60" t="s">
        <v>141</v>
      </c>
      <c r="D12" s="34" t="s">
        <v>155</v>
      </c>
      <c r="E12" s="34" t="s">
        <v>140</v>
      </c>
      <c r="F12" s="35"/>
      <c r="G12" s="36"/>
      <c r="H12" s="36"/>
      <c r="I12" s="37"/>
      <c r="J12" s="37" t="s">
        <v>103</v>
      </c>
      <c r="K12" s="38" t="s">
        <v>104</v>
      </c>
      <c r="L12" s="63" t="s">
        <v>80</v>
      </c>
      <c r="M12" s="64">
        <v>50</v>
      </c>
      <c r="N12" s="31">
        <f t="shared" si="0"/>
        <v>0.5</v>
      </c>
      <c r="O12" s="31">
        <f t="shared" si="1"/>
        <v>0.96153846153846156</v>
      </c>
      <c r="P12" s="41" t="str">
        <f t="shared" si="2"/>
        <v>призер</v>
      </c>
      <c r="Q12" s="37" t="s">
        <v>131</v>
      </c>
      <c r="R12" s="37" t="s">
        <v>103</v>
      </c>
    </row>
    <row r="13" spans="1:21" x14ac:dyDescent="0.25">
      <c r="A13" s="28">
        <v>3</v>
      </c>
      <c r="B13" s="51" t="s">
        <v>12</v>
      </c>
      <c r="C13" s="60" t="s">
        <v>141</v>
      </c>
      <c r="D13" s="34" t="s">
        <v>141</v>
      </c>
      <c r="E13" s="34" t="s">
        <v>139</v>
      </c>
      <c r="F13" s="44"/>
      <c r="G13" s="36"/>
      <c r="H13" s="36"/>
      <c r="I13" s="37"/>
      <c r="J13" s="37" t="s">
        <v>103</v>
      </c>
      <c r="K13" s="46" t="s">
        <v>105</v>
      </c>
      <c r="L13" s="63" t="s">
        <v>81</v>
      </c>
      <c r="M13" s="64">
        <v>43</v>
      </c>
      <c r="N13" s="31">
        <f t="shared" si="0"/>
        <v>0.43</v>
      </c>
      <c r="O13" s="31">
        <f t="shared" si="1"/>
        <v>0.82692307692307687</v>
      </c>
      <c r="P13" s="41" t="str">
        <f t="shared" si="2"/>
        <v>участник</v>
      </c>
      <c r="Q13" s="37" t="s">
        <v>131</v>
      </c>
      <c r="R13" s="37" t="s">
        <v>103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18" zoomScaleNormal="100" workbookViewId="0">
      <selection activeCell="E29" sqref="E2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ht="32.25" customHeight="1" x14ac:dyDescent="0.25">
      <c r="B2" s="11"/>
      <c r="C2" s="87" t="s">
        <v>114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2" t="s">
        <v>32</v>
      </c>
      <c r="R2" s="13">
        <f>COUNTA(M11:M60)</f>
        <v>19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15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45925</v>
      </c>
      <c r="F8" s="17"/>
      <c r="Q8" s="22" t="s">
        <v>31</v>
      </c>
      <c r="R8" s="21">
        <f>(R4+R5)/R2</f>
        <v>0.21052631578947367</v>
      </c>
    </row>
    <row r="9" spans="1:21" x14ac:dyDescent="0.25">
      <c r="C9" s="88" t="s">
        <v>24</v>
      </c>
      <c r="D9" s="88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MAX(M11:M60)</f>
        <v>73</v>
      </c>
      <c r="L9" s="25" t="str">
        <f>IF(K9*100/E9&gt;=50,"победитель","участник")</f>
        <v>победитель</v>
      </c>
      <c r="P9" s="26">
        <f>R8-45%</f>
        <v>-0.23947368421052634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5</v>
      </c>
      <c r="B11" s="51" t="s">
        <v>12</v>
      </c>
      <c r="C11" s="62" t="s">
        <v>159</v>
      </c>
      <c r="D11" s="34" t="s">
        <v>143</v>
      </c>
      <c r="E11" s="34" t="s">
        <v>153</v>
      </c>
      <c r="F11" s="35"/>
      <c r="G11" s="36"/>
      <c r="H11" s="36"/>
      <c r="I11" s="38"/>
      <c r="J11" s="37" t="s">
        <v>103</v>
      </c>
      <c r="K11" s="38" t="s">
        <v>101</v>
      </c>
      <c r="L11" s="63" t="s">
        <v>86</v>
      </c>
      <c r="M11" s="64">
        <v>73</v>
      </c>
      <c r="N11" s="31">
        <f t="shared" ref="N11:N42" si="0">IF(M11="","",M11/$E$9)</f>
        <v>0.73</v>
      </c>
      <c r="O11" s="31">
        <f t="shared" ref="O11:O42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131</v>
      </c>
      <c r="R11" s="37" t="s">
        <v>103</v>
      </c>
    </row>
    <row r="12" spans="1:21" s="32" customFormat="1" ht="12.95" customHeight="1" x14ac:dyDescent="0.2">
      <c r="A12" s="28">
        <v>14</v>
      </c>
      <c r="B12" s="51" t="s">
        <v>12</v>
      </c>
      <c r="C12" s="62" t="s">
        <v>143</v>
      </c>
      <c r="D12" s="34" t="s">
        <v>139</v>
      </c>
      <c r="E12" s="34" t="s">
        <v>139</v>
      </c>
      <c r="F12" s="85"/>
      <c r="G12" s="36"/>
      <c r="H12" s="36"/>
      <c r="I12" s="38"/>
      <c r="J12" s="37" t="s">
        <v>103</v>
      </c>
      <c r="K12" s="38" t="s">
        <v>101</v>
      </c>
      <c r="L12" s="63" t="s">
        <v>95</v>
      </c>
      <c r="M12" s="64">
        <v>61</v>
      </c>
      <c r="N12" s="31">
        <f t="shared" si="0"/>
        <v>0.61</v>
      </c>
      <c r="O12" s="31">
        <f t="shared" si="1"/>
        <v>0.83561643835616439</v>
      </c>
      <c r="P12" s="41" t="str">
        <f>IF(M12="","",IF($K$9=M12,$L$9,IF(M12&gt;=$H$9,"призер","участник")))</f>
        <v>призер</v>
      </c>
      <c r="Q12" s="37" t="s">
        <v>131</v>
      </c>
      <c r="R12" s="37" t="s">
        <v>103</v>
      </c>
    </row>
    <row r="13" spans="1:21" x14ac:dyDescent="0.25">
      <c r="A13" s="28">
        <v>3</v>
      </c>
      <c r="B13" s="51" t="s">
        <v>12</v>
      </c>
      <c r="C13" s="62" t="s">
        <v>141</v>
      </c>
      <c r="D13" s="34" t="s">
        <v>148</v>
      </c>
      <c r="E13" s="34" t="s">
        <v>141</v>
      </c>
      <c r="F13" s="44"/>
      <c r="G13" s="36"/>
      <c r="H13" s="36"/>
      <c r="I13" s="38"/>
      <c r="J13" s="37" t="s">
        <v>103</v>
      </c>
      <c r="K13" s="46" t="s">
        <v>102</v>
      </c>
      <c r="L13" s="63" t="s">
        <v>84</v>
      </c>
      <c r="M13" s="64">
        <v>50</v>
      </c>
      <c r="N13" s="31">
        <f t="shared" si="0"/>
        <v>0.5</v>
      </c>
      <c r="O13" s="31">
        <f t="shared" si="1"/>
        <v>0.68493150684931503</v>
      </c>
      <c r="P13" s="41" t="str">
        <f>IF(M13="","",IF($K$9=M13,$L$9,IF(M13&gt;=$H$9,"призер","участник")))</f>
        <v>призер</v>
      </c>
      <c r="Q13" s="37" t="s">
        <v>131</v>
      </c>
      <c r="R13" s="37" t="s">
        <v>103</v>
      </c>
    </row>
    <row r="14" spans="1:21" x14ac:dyDescent="0.25">
      <c r="A14" s="28">
        <v>7</v>
      </c>
      <c r="B14" s="51" t="s">
        <v>12</v>
      </c>
      <c r="C14" s="62" t="s">
        <v>156</v>
      </c>
      <c r="D14" s="34" t="s">
        <v>155</v>
      </c>
      <c r="E14" s="34" t="s">
        <v>139</v>
      </c>
      <c r="F14" s="35"/>
      <c r="G14" s="36"/>
      <c r="H14" s="36"/>
      <c r="I14" s="38"/>
      <c r="J14" s="37" t="s">
        <v>103</v>
      </c>
      <c r="K14" s="38" t="s">
        <v>102</v>
      </c>
      <c r="L14" s="63" t="s">
        <v>88</v>
      </c>
      <c r="M14" s="64">
        <v>47</v>
      </c>
      <c r="N14" s="31">
        <f t="shared" si="0"/>
        <v>0.47</v>
      </c>
      <c r="O14" s="31">
        <f t="shared" si="1"/>
        <v>0.64383561643835618</v>
      </c>
      <c r="P14" s="41" t="s">
        <v>135</v>
      </c>
      <c r="Q14" s="37" t="s">
        <v>131</v>
      </c>
      <c r="R14" s="37" t="s">
        <v>103</v>
      </c>
    </row>
    <row r="15" spans="1:21" x14ac:dyDescent="0.25">
      <c r="A15" s="28">
        <v>4</v>
      </c>
      <c r="B15" s="51" t="s">
        <v>12</v>
      </c>
      <c r="C15" s="62" t="s">
        <v>160</v>
      </c>
      <c r="D15" s="34" t="s">
        <v>149</v>
      </c>
      <c r="E15" s="34" t="s">
        <v>138</v>
      </c>
      <c r="F15" s="35"/>
      <c r="G15" s="36"/>
      <c r="H15" s="36"/>
      <c r="I15" s="38"/>
      <c r="J15" s="37" t="s">
        <v>103</v>
      </c>
      <c r="K15" s="38" t="s">
        <v>102</v>
      </c>
      <c r="L15" s="63" t="s">
        <v>85</v>
      </c>
      <c r="M15" s="64">
        <v>44</v>
      </c>
      <c r="N15" s="31">
        <f t="shared" si="0"/>
        <v>0.44</v>
      </c>
      <c r="O15" s="31">
        <f t="shared" si="1"/>
        <v>0.60273972602739723</v>
      </c>
      <c r="P15" s="41" t="str">
        <f t="shared" ref="P15:P60" si="2">IF(M15="","",IF($K$9=M15,$L$9,IF(M15&gt;=$H$9,"призер","участник")))</f>
        <v>участник</v>
      </c>
      <c r="Q15" s="37" t="s">
        <v>131</v>
      </c>
      <c r="R15" s="37" t="s">
        <v>103</v>
      </c>
    </row>
    <row r="16" spans="1:21" x14ac:dyDescent="0.25">
      <c r="A16" s="28">
        <v>6</v>
      </c>
      <c r="B16" s="51" t="s">
        <v>12</v>
      </c>
      <c r="C16" s="62" t="s">
        <v>142</v>
      </c>
      <c r="D16" s="34" t="s">
        <v>149</v>
      </c>
      <c r="E16" s="34" t="s">
        <v>140</v>
      </c>
      <c r="F16" s="35"/>
      <c r="G16" s="36"/>
      <c r="H16" s="36"/>
      <c r="I16" s="38"/>
      <c r="J16" s="37" t="s">
        <v>103</v>
      </c>
      <c r="K16" s="38" t="s">
        <v>101</v>
      </c>
      <c r="L16" s="63" t="s">
        <v>87</v>
      </c>
      <c r="M16" s="64">
        <v>43</v>
      </c>
      <c r="N16" s="31">
        <f t="shared" si="0"/>
        <v>0.43</v>
      </c>
      <c r="O16" s="31">
        <f t="shared" si="1"/>
        <v>0.58904109589041098</v>
      </c>
      <c r="P16" s="41" t="str">
        <f t="shared" si="2"/>
        <v>участник</v>
      </c>
      <c r="Q16" s="37" t="s">
        <v>131</v>
      </c>
      <c r="R16" s="37" t="s">
        <v>103</v>
      </c>
    </row>
    <row r="17" spans="1:18" x14ac:dyDescent="0.25">
      <c r="A17" s="28">
        <v>11</v>
      </c>
      <c r="B17" s="51" t="s">
        <v>12</v>
      </c>
      <c r="C17" s="62" t="s">
        <v>149</v>
      </c>
      <c r="D17" s="34" t="s">
        <v>161</v>
      </c>
      <c r="E17" s="34" t="s">
        <v>139</v>
      </c>
      <c r="F17" s="35"/>
      <c r="G17" s="36"/>
      <c r="H17" s="36"/>
      <c r="I17" s="38"/>
      <c r="J17" s="37" t="s">
        <v>103</v>
      </c>
      <c r="K17" s="38" t="s">
        <v>101</v>
      </c>
      <c r="L17" s="63" t="s">
        <v>92</v>
      </c>
      <c r="M17" s="64">
        <v>40</v>
      </c>
      <c r="N17" s="31">
        <f t="shared" si="0"/>
        <v>0.4</v>
      </c>
      <c r="O17" s="31">
        <f t="shared" si="1"/>
        <v>0.54794520547945202</v>
      </c>
      <c r="P17" s="41" t="str">
        <f t="shared" si="2"/>
        <v>участник</v>
      </c>
      <c r="Q17" s="37" t="s">
        <v>131</v>
      </c>
      <c r="R17" s="37" t="s">
        <v>103</v>
      </c>
    </row>
    <row r="18" spans="1:18" x14ac:dyDescent="0.25">
      <c r="A18" s="28">
        <v>2</v>
      </c>
      <c r="B18" s="51" t="s">
        <v>12</v>
      </c>
      <c r="C18" s="62" t="s">
        <v>141</v>
      </c>
      <c r="D18" s="34" t="s">
        <v>138</v>
      </c>
      <c r="E18" s="34" t="s">
        <v>143</v>
      </c>
      <c r="F18" s="35"/>
      <c r="G18" s="36"/>
      <c r="H18" s="36"/>
      <c r="I18" s="38"/>
      <c r="J18" s="37" t="s">
        <v>103</v>
      </c>
      <c r="K18" s="38" t="s">
        <v>101</v>
      </c>
      <c r="L18" s="63" t="s">
        <v>83</v>
      </c>
      <c r="M18" s="64">
        <v>39</v>
      </c>
      <c r="N18" s="31">
        <f t="shared" si="0"/>
        <v>0.39</v>
      </c>
      <c r="O18" s="31">
        <f t="shared" si="1"/>
        <v>0.53424657534246578</v>
      </c>
      <c r="P18" s="41" t="str">
        <f t="shared" si="2"/>
        <v>участник</v>
      </c>
      <c r="Q18" s="37" t="s">
        <v>131</v>
      </c>
      <c r="R18" s="37" t="s">
        <v>103</v>
      </c>
    </row>
    <row r="19" spans="1:18" x14ac:dyDescent="0.25">
      <c r="A19" s="28">
        <v>9</v>
      </c>
      <c r="B19" s="51" t="s">
        <v>12</v>
      </c>
      <c r="C19" s="62" t="s">
        <v>149</v>
      </c>
      <c r="D19" s="34" t="s">
        <v>161</v>
      </c>
      <c r="E19" s="34" t="s">
        <v>142</v>
      </c>
      <c r="F19" s="35"/>
      <c r="G19" s="36"/>
      <c r="H19" s="36"/>
      <c r="I19" s="38"/>
      <c r="J19" s="37" t="s">
        <v>103</v>
      </c>
      <c r="K19" s="38" t="s">
        <v>101</v>
      </c>
      <c r="L19" s="63" t="s">
        <v>90</v>
      </c>
      <c r="M19" s="64">
        <v>39</v>
      </c>
      <c r="N19" s="31">
        <f t="shared" si="0"/>
        <v>0.39</v>
      </c>
      <c r="O19" s="31">
        <f t="shared" si="1"/>
        <v>0.53424657534246578</v>
      </c>
      <c r="P19" s="41" t="str">
        <f t="shared" si="2"/>
        <v>участник</v>
      </c>
      <c r="Q19" s="37" t="s">
        <v>131</v>
      </c>
      <c r="R19" s="37" t="s">
        <v>103</v>
      </c>
    </row>
    <row r="20" spans="1:18" x14ac:dyDescent="0.25">
      <c r="A20" s="28">
        <v>1</v>
      </c>
      <c r="B20" s="51" t="s">
        <v>12</v>
      </c>
      <c r="C20" s="62" t="s">
        <v>138</v>
      </c>
      <c r="D20" s="34" t="s">
        <v>153</v>
      </c>
      <c r="E20" s="34" t="s">
        <v>138</v>
      </c>
      <c r="F20" s="35"/>
      <c r="G20" s="36"/>
      <c r="H20" s="36"/>
      <c r="I20" s="38"/>
      <c r="J20" s="37" t="s">
        <v>103</v>
      </c>
      <c r="K20" s="38" t="s">
        <v>101</v>
      </c>
      <c r="L20" s="63" t="s">
        <v>82</v>
      </c>
      <c r="M20" s="64">
        <v>38</v>
      </c>
      <c r="N20" s="31">
        <f t="shared" si="0"/>
        <v>0.38</v>
      </c>
      <c r="O20" s="31">
        <f t="shared" si="1"/>
        <v>0.52054794520547942</v>
      </c>
      <c r="P20" s="41" t="str">
        <f t="shared" si="2"/>
        <v>участник</v>
      </c>
      <c r="Q20" s="37" t="s">
        <v>131</v>
      </c>
      <c r="R20" s="37" t="s">
        <v>103</v>
      </c>
    </row>
    <row r="21" spans="1:18" x14ac:dyDescent="0.25">
      <c r="A21" s="28">
        <v>13</v>
      </c>
      <c r="B21" s="51" t="s">
        <v>12</v>
      </c>
      <c r="C21" s="62" t="s">
        <v>153</v>
      </c>
      <c r="D21" s="34" t="s">
        <v>155</v>
      </c>
      <c r="E21" s="34" t="s">
        <v>144</v>
      </c>
      <c r="F21" s="85"/>
      <c r="G21" s="36"/>
      <c r="H21" s="36"/>
      <c r="I21" s="38"/>
      <c r="J21" s="37" t="s">
        <v>103</v>
      </c>
      <c r="K21" s="38" t="s">
        <v>101</v>
      </c>
      <c r="L21" s="63" t="s">
        <v>94</v>
      </c>
      <c r="M21" s="64">
        <v>37</v>
      </c>
      <c r="N21" s="31">
        <f t="shared" si="0"/>
        <v>0.37</v>
      </c>
      <c r="O21" s="31">
        <f t="shared" si="1"/>
        <v>0.50684931506849318</v>
      </c>
      <c r="P21" s="41" t="str">
        <f t="shared" si="2"/>
        <v>участник</v>
      </c>
      <c r="Q21" s="37" t="s">
        <v>131</v>
      </c>
      <c r="R21" s="37" t="s">
        <v>103</v>
      </c>
    </row>
    <row r="22" spans="1:18" x14ac:dyDescent="0.25">
      <c r="A22" s="28">
        <v>16</v>
      </c>
      <c r="B22" s="51" t="s">
        <v>12</v>
      </c>
      <c r="C22" s="62" t="s">
        <v>146</v>
      </c>
      <c r="D22" s="34" t="s">
        <v>150</v>
      </c>
      <c r="E22" s="34" t="s">
        <v>146</v>
      </c>
      <c r="F22" s="85"/>
      <c r="G22" s="36"/>
      <c r="H22" s="36"/>
      <c r="I22" s="38"/>
      <c r="J22" s="37" t="s">
        <v>103</v>
      </c>
      <c r="K22" s="38" t="s">
        <v>101</v>
      </c>
      <c r="L22" s="63" t="s">
        <v>97</v>
      </c>
      <c r="M22" s="64">
        <v>34</v>
      </c>
      <c r="N22" s="31">
        <f t="shared" si="0"/>
        <v>0.34</v>
      </c>
      <c r="O22" s="31">
        <f t="shared" si="1"/>
        <v>0.46575342465753422</v>
      </c>
      <c r="P22" s="41" t="str">
        <f t="shared" si="2"/>
        <v>участник</v>
      </c>
      <c r="Q22" s="37" t="s">
        <v>131</v>
      </c>
      <c r="R22" s="37" t="s">
        <v>103</v>
      </c>
    </row>
    <row r="23" spans="1:18" x14ac:dyDescent="0.25">
      <c r="A23" s="28">
        <v>17</v>
      </c>
      <c r="B23" s="51" t="s">
        <v>12</v>
      </c>
      <c r="C23" s="62" t="s">
        <v>141</v>
      </c>
      <c r="D23" s="34" t="s">
        <v>144</v>
      </c>
      <c r="E23" s="34" t="s">
        <v>149</v>
      </c>
      <c r="F23" s="85"/>
      <c r="G23" s="36"/>
      <c r="H23" s="36"/>
      <c r="I23" s="38"/>
      <c r="J23" s="37" t="s">
        <v>103</v>
      </c>
      <c r="K23" s="38" t="s">
        <v>101</v>
      </c>
      <c r="L23" s="63" t="s">
        <v>98</v>
      </c>
      <c r="M23" s="64">
        <v>34</v>
      </c>
      <c r="N23" s="31">
        <f t="shared" si="0"/>
        <v>0.34</v>
      </c>
      <c r="O23" s="31">
        <f t="shared" si="1"/>
        <v>0.46575342465753422</v>
      </c>
      <c r="P23" s="41" t="str">
        <f t="shared" si="2"/>
        <v>участник</v>
      </c>
      <c r="Q23" s="37" t="s">
        <v>131</v>
      </c>
      <c r="R23" s="37" t="s">
        <v>103</v>
      </c>
    </row>
    <row r="24" spans="1:18" x14ac:dyDescent="0.25">
      <c r="A24" s="28">
        <v>8</v>
      </c>
      <c r="B24" s="51" t="s">
        <v>12</v>
      </c>
      <c r="C24" s="62" t="s">
        <v>156</v>
      </c>
      <c r="D24" s="34" t="s">
        <v>138</v>
      </c>
      <c r="E24" s="34" t="s">
        <v>138</v>
      </c>
      <c r="F24" s="35"/>
      <c r="G24" s="36"/>
      <c r="H24" s="36"/>
      <c r="I24" s="38"/>
      <c r="J24" s="37" t="s">
        <v>103</v>
      </c>
      <c r="K24" s="38" t="s">
        <v>102</v>
      </c>
      <c r="L24" s="63" t="s">
        <v>89</v>
      </c>
      <c r="M24" s="64">
        <v>33</v>
      </c>
      <c r="N24" s="31">
        <f t="shared" si="0"/>
        <v>0.33</v>
      </c>
      <c r="O24" s="31">
        <f t="shared" si="1"/>
        <v>0.45205479452054792</v>
      </c>
      <c r="P24" s="41" t="str">
        <f t="shared" si="2"/>
        <v>участник</v>
      </c>
      <c r="Q24" s="37" t="s">
        <v>131</v>
      </c>
      <c r="R24" s="37" t="s">
        <v>103</v>
      </c>
    </row>
    <row r="25" spans="1:18" x14ac:dyDescent="0.25">
      <c r="A25" s="28">
        <v>12</v>
      </c>
      <c r="B25" s="51" t="s">
        <v>12</v>
      </c>
      <c r="C25" s="62" t="s">
        <v>149</v>
      </c>
      <c r="D25" s="34" t="s">
        <v>142</v>
      </c>
      <c r="E25" s="34" t="s">
        <v>158</v>
      </c>
      <c r="F25" s="85"/>
      <c r="G25" s="36"/>
      <c r="H25" s="36"/>
      <c r="I25" s="38"/>
      <c r="J25" s="37" t="s">
        <v>103</v>
      </c>
      <c r="K25" s="38" t="s">
        <v>102</v>
      </c>
      <c r="L25" s="63" t="s">
        <v>93</v>
      </c>
      <c r="M25" s="64">
        <v>32</v>
      </c>
      <c r="N25" s="31">
        <f t="shared" si="0"/>
        <v>0.32</v>
      </c>
      <c r="O25" s="31">
        <f t="shared" si="1"/>
        <v>0.43835616438356162</v>
      </c>
      <c r="P25" s="41" t="str">
        <f t="shared" si="2"/>
        <v>участник</v>
      </c>
      <c r="Q25" s="37" t="s">
        <v>131</v>
      </c>
      <c r="R25" s="37" t="s">
        <v>103</v>
      </c>
    </row>
    <row r="26" spans="1:18" x14ac:dyDescent="0.25">
      <c r="A26" s="28">
        <v>18</v>
      </c>
      <c r="B26" s="51" t="s">
        <v>12</v>
      </c>
      <c r="C26" s="62" t="s">
        <v>159</v>
      </c>
      <c r="D26" s="34" t="s">
        <v>138</v>
      </c>
      <c r="E26" s="34" t="s">
        <v>155</v>
      </c>
      <c r="F26" s="85"/>
      <c r="G26" s="36"/>
      <c r="H26" s="36"/>
      <c r="I26" s="38"/>
      <c r="J26" s="37" t="s">
        <v>103</v>
      </c>
      <c r="K26" s="38" t="s">
        <v>102</v>
      </c>
      <c r="L26" s="63" t="s">
        <v>99</v>
      </c>
      <c r="M26" s="64">
        <v>32</v>
      </c>
      <c r="N26" s="31">
        <f t="shared" si="0"/>
        <v>0.32</v>
      </c>
      <c r="O26" s="31">
        <f t="shared" si="1"/>
        <v>0.43835616438356162</v>
      </c>
      <c r="P26" s="41" t="str">
        <f t="shared" si="2"/>
        <v>участник</v>
      </c>
      <c r="Q26" s="37" t="s">
        <v>131</v>
      </c>
      <c r="R26" s="37" t="s">
        <v>103</v>
      </c>
    </row>
    <row r="27" spans="1:18" x14ac:dyDescent="0.25">
      <c r="A27" s="28">
        <v>15</v>
      </c>
      <c r="B27" s="51" t="s">
        <v>12</v>
      </c>
      <c r="C27" s="62" t="s">
        <v>158</v>
      </c>
      <c r="D27" s="34" t="s">
        <v>159</v>
      </c>
      <c r="E27" s="34" t="s">
        <v>143</v>
      </c>
      <c r="F27" s="85"/>
      <c r="G27" s="36"/>
      <c r="H27" s="36"/>
      <c r="I27" s="38"/>
      <c r="J27" s="37" t="s">
        <v>103</v>
      </c>
      <c r="K27" s="38" t="s">
        <v>102</v>
      </c>
      <c r="L27" s="63" t="s">
        <v>96</v>
      </c>
      <c r="M27" s="64">
        <v>28</v>
      </c>
      <c r="N27" s="31">
        <f t="shared" si="0"/>
        <v>0.28000000000000003</v>
      </c>
      <c r="O27" s="31">
        <f t="shared" si="1"/>
        <v>0.38356164383561642</v>
      </c>
      <c r="P27" s="41" t="str">
        <f t="shared" si="2"/>
        <v>участник</v>
      </c>
      <c r="Q27" s="37" t="s">
        <v>131</v>
      </c>
      <c r="R27" s="37" t="s">
        <v>103</v>
      </c>
    </row>
    <row r="28" spans="1:18" x14ac:dyDescent="0.25">
      <c r="A28" s="28">
        <v>19</v>
      </c>
      <c r="B28" s="51" t="s">
        <v>12</v>
      </c>
      <c r="C28" s="62" t="s">
        <v>157</v>
      </c>
      <c r="D28" s="34" t="s">
        <v>151</v>
      </c>
      <c r="E28" s="34" t="s">
        <v>138</v>
      </c>
      <c r="F28" s="85"/>
      <c r="G28" s="36"/>
      <c r="H28" s="36"/>
      <c r="I28" s="38"/>
      <c r="J28" s="37" t="s">
        <v>103</v>
      </c>
      <c r="K28" s="38" t="s">
        <v>102</v>
      </c>
      <c r="L28" s="63" t="s">
        <v>100</v>
      </c>
      <c r="M28" s="64">
        <v>27</v>
      </c>
      <c r="N28" s="31">
        <f t="shared" si="0"/>
        <v>0.27</v>
      </c>
      <c r="O28" s="31">
        <f t="shared" si="1"/>
        <v>0.36986301369863012</v>
      </c>
      <c r="P28" s="41" t="str">
        <f t="shared" si="2"/>
        <v>участник</v>
      </c>
      <c r="Q28" s="37" t="s">
        <v>131</v>
      </c>
      <c r="R28" s="37" t="s">
        <v>103</v>
      </c>
    </row>
    <row r="29" spans="1:18" x14ac:dyDescent="0.25">
      <c r="A29" s="28">
        <v>10</v>
      </c>
      <c r="B29" s="51" t="s">
        <v>12</v>
      </c>
      <c r="C29" s="62" t="s">
        <v>149</v>
      </c>
      <c r="D29" s="34" t="s">
        <v>144</v>
      </c>
      <c r="E29" s="34" t="s">
        <v>138</v>
      </c>
      <c r="F29" s="35"/>
      <c r="G29" s="36"/>
      <c r="H29" s="36"/>
      <c r="I29" s="38"/>
      <c r="J29" s="37" t="s">
        <v>103</v>
      </c>
      <c r="K29" s="38" t="s">
        <v>101</v>
      </c>
      <c r="L29" s="63" t="s">
        <v>91</v>
      </c>
      <c r="M29" s="64">
        <v>20</v>
      </c>
      <c r="N29" s="31">
        <f t="shared" si="0"/>
        <v>0.2</v>
      </c>
      <c r="O29" s="31">
        <f t="shared" si="1"/>
        <v>0.27397260273972601</v>
      </c>
      <c r="P29" s="41" t="str">
        <f t="shared" si="2"/>
        <v>участник</v>
      </c>
      <c r="Q29" s="37" t="s">
        <v>131</v>
      </c>
      <c r="R29" s="37" t="s">
        <v>103</v>
      </c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E15" sqref="E1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ht="32.25" customHeight="1" x14ac:dyDescent="0.25">
      <c r="B2" s="11"/>
      <c r="C2" s="87" t="s">
        <v>115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2" t="s">
        <v>32</v>
      </c>
      <c r="R2" s="13">
        <f>COUNTA(M11:M60)</f>
        <v>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45925</v>
      </c>
      <c r="F8" s="17"/>
      <c r="Q8" s="22" t="s">
        <v>31</v>
      </c>
      <c r="R8" s="21">
        <f>(R4+R5)/R2</f>
        <v>0.5</v>
      </c>
    </row>
    <row r="9" spans="1:21" x14ac:dyDescent="0.25">
      <c r="C9" s="88" t="s">
        <v>24</v>
      </c>
      <c r="D9" s="88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MAX(M11:M60)</f>
        <v>53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9.9999999999999978E-2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2</v>
      </c>
      <c r="B11" s="51" t="s">
        <v>12</v>
      </c>
      <c r="C11" s="34" t="s">
        <v>149</v>
      </c>
      <c r="D11" s="34" t="s">
        <v>138</v>
      </c>
      <c r="E11" s="34" t="s">
        <v>153</v>
      </c>
      <c r="F11" s="78"/>
      <c r="G11" s="36"/>
      <c r="H11" s="36"/>
      <c r="I11" s="37"/>
      <c r="J11" s="37" t="s">
        <v>103</v>
      </c>
      <c r="K11" s="38" t="s">
        <v>110</v>
      </c>
      <c r="L11" s="69" t="s">
        <v>112</v>
      </c>
      <c r="M11" s="72">
        <v>53</v>
      </c>
      <c r="N11" s="31">
        <f t="shared" ref="N11:N42" si="0">IF(M11="","",M11/$E$9)</f>
        <v>0.53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132</v>
      </c>
      <c r="R11" s="37" t="s">
        <v>103</v>
      </c>
    </row>
    <row r="12" spans="1:21" s="32" customFormat="1" ht="12.95" customHeight="1" x14ac:dyDescent="0.2">
      <c r="A12" s="28">
        <v>1</v>
      </c>
      <c r="B12" s="51" t="s">
        <v>12</v>
      </c>
      <c r="C12" s="34" t="s">
        <v>156</v>
      </c>
      <c r="D12" s="34" t="s">
        <v>149</v>
      </c>
      <c r="E12" s="34" t="s">
        <v>138</v>
      </c>
      <c r="F12" s="78"/>
      <c r="G12" s="36"/>
      <c r="H12" s="36"/>
      <c r="I12" s="37"/>
      <c r="J12" s="37" t="s">
        <v>103</v>
      </c>
      <c r="K12" s="38" t="s">
        <v>110</v>
      </c>
      <c r="L12" s="71" t="s">
        <v>111</v>
      </c>
      <c r="M12" s="72">
        <v>20</v>
      </c>
      <c r="N12" s="31">
        <f t="shared" si="0"/>
        <v>0.2</v>
      </c>
      <c r="O12" s="31">
        <f t="shared" si="1"/>
        <v>0.37735849056603776</v>
      </c>
      <c r="P12" s="41" t="str">
        <f t="shared" si="2"/>
        <v>участник</v>
      </c>
      <c r="Q12" s="37" t="s">
        <v>132</v>
      </c>
      <c r="R12" s="37" t="s">
        <v>103</v>
      </c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B10:F10 C11:E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topLeftCell="A10" zoomScaleNormal="100" workbookViewId="0">
      <selection activeCell="E23" sqref="E2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ht="32.25" customHeight="1" x14ac:dyDescent="0.25">
      <c r="B2" s="11"/>
      <c r="C2" s="87" t="s">
        <v>116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2" t="s">
        <v>32</v>
      </c>
      <c r="R2" s="13">
        <f>COUNTA(M11:M60)</f>
        <v>13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11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45925</v>
      </c>
      <c r="F8" s="17"/>
      <c r="Q8" s="22" t="s">
        <v>31</v>
      </c>
      <c r="R8" s="21">
        <f>(R4+R5)/R2</f>
        <v>0.15384615384615385</v>
      </c>
    </row>
    <row r="9" spans="1:21" x14ac:dyDescent="0.25">
      <c r="C9" s="88" t="s">
        <v>24</v>
      </c>
      <c r="D9" s="88"/>
      <c r="E9" s="14">
        <v>100</v>
      </c>
      <c r="G9" s="18" t="s">
        <v>43</v>
      </c>
      <c r="H9" s="57">
        <f>E9/2</f>
        <v>50</v>
      </c>
      <c r="J9" s="23" t="s">
        <v>13</v>
      </c>
      <c r="K9" s="24">
        <f>MAX(M11:M60)</f>
        <v>49</v>
      </c>
      <c r="L9" s="25" t="str">
        <f>IF(K9*100/E9&gt;=50,"победитель","участник")</f>
        <v>участник</v>
      </c>
      <c r="P9" s="26">
        <f>R8-45%</f>
        <v>-0.29615384615384616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75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5">
      <c r="A11" s="28">
        <v>12</v>
      </c>
      <c r="B11" s="51" t="s">
        <v>12</v>
      </c>
      <c r="C11" s="34" t="s">
        <v>157</v>
      </c>
      <c r="D11" s="34" t="s">
        <v>148</v>
      </c>
      <c r="E11" s="74" t="s">
        <v>149</v>
      </c>
      <c r="F11" s="77"/>
      <c r="G11" s="36"/>
      <c r="H11" s="36"/>
      <c r="I11" s="36"/>
      <c r="J11" s="37" t="s">
        <v>103</v>
      </c>
      <c r="K11" s="38" t="s">
        <v>130</v>
      </c>
      <c r="L11" s="79" t="s">
        <v>128</v>
      </c>
      <c r="M11" s="70">
        <v>49</v>
      </c>
      <c r="N11" s="31">
        <f t="shared" ref="N11:N42" si="0">IF(M11="","",M11/$E$9)</f>
        <v>0.49</v>
      </c>
      <c r="O11" s="31">
        <f t="shared" ref="O11:O42" si="1">IF(M11="","",M11/$K$9)</f>
        <v>1</v>
      </c>
      <c r="P11" s="41" t="s">
        <v>136</v>
      </c>
      <c r="Q11" s="37" t="s">
        <v>132</v>
      </c>
      <c r="R11" s="37" t="s">
        <v>103</v>
      </c>
    </row>
    <row r="12" spans="1:21" s="32" customFormat="1" ht="12.95" customHeight="1" x14ac:dyDescent="0.25">
      <c r="A12" s="28">
        <v>7</v>
      </c>
      <c r="B12" s="51" t="s">
        <v>12</v>
      </c>
      <c r="C12" s="34" t="s">
        <v>149</v>
      </c>
      <c r="D12" s="34" t="s">
        <v>144</v>
      </c>
      <c r="E12" s="74" t="s">
        <v>155</v>
      </c>
      <c r="F12" s="77"/>
      <c r="G12" s="36"/>
      <c r="H12" s="36"/>
      <c r="I12" s="36"/>
      <c r="J12" s="37" t="s">
        <v>103</v>
      </c>
      <c r="K12" s="38" t="s">
        <v>130</v>
      </c>
      <c r="L12" s="79" t="s">
        <v>123</v>
      </c>
      <c r="M12" s="70">
        <v>45</v>
      </c>
      <c r="N12" s="31">
        <f t="shared" si="0"/>
        <v>0.45</v>
      </c>
      <c r="O12" s="31">
        <f t="shared" si="1"/>
        <v>0.91836734693877553</v>
      </c>
      <c r="P12" s="41" t="s">
        <v>135</v>
      </c>
      <c r="Q12" s="37" t="s">
        <v>132</v>
      </c>
      <c r="R12" s="37" t="s">
        <v>103</v>
      </c>
    </row>
    <row r="13" spans="1:21" ht="42.75" x14ac:dyDescent="0.25">
      <c r="A13" s="28">
        <v>2</v>
      </c>
      <c r="B13" s="51" t="s">
        <v>12</v>
      </c>
      <c r="C13" s="34" t="s">
        <v>138</v>
      </c>
      <c r="D13" s="34" t="s">
        <v>139</v>
      </c>
      <c r="E13" s="74" t="s">
        <v>139</v>
      </c>
      <c r="F13" s="76"/>
      <c r="G13" s="36"/>
      <c r="H13" s="36"/>
      <c r="I13" s="36"/>
      <c r="J13" s="37" t="s">
        <v>103</v>
      </c>
      <c r="K13" s="38" t="s">
        <v>130</v>
      </c>
      <c r="L13" s="80" t="s">
        <v>118</v>
      </c>
      <c r="M13" s="70">
        <v>41</v>
      </c>
      <c r="N13" s="31">
        <f t="shared" si="0"/>
        <v>0.41</v>
      </c>
      <c r="O13" s="31">
        <f t="shared" si="1"/>
        <v>0.83673469387755106</v>
      </c>
      <c r="P13" s="41" t="s">
        <v>137</v>
      </c>
      <c r="Q13" s="37" t="s">
        <v>132</v>
      </c>
      <c r="R13" s="37" t="s">
        <v>103</v>
      </c>
    </row>
    <row r="14" spans="1:21" x14ac:dyDescent="0.25">
      <c r="A14" s="28">
        <v>6</v>
      </c>
      <c r="B14" s="51" t="s">
        <v>12</v>
      </c>
      <c r="C14" s="34" t="s">
        <v>162</v>
      </c>
      <c r="D14" s="34" t="s">
        <v>162</v>
      </c>
      <c r="E14" s="74" t="s">
        <v>145</v>
      </c>
      <c r="F14" s="77"/>
      <c r="G14" s="36"/>
      <c r="H14" s="36"/>
      <c r="I14" s="36"/>
      <c r="J14" s="37" t="s">
        <v>103</v>
      </c>
      <c r="K14" s="38" t="s">
        <v>130</v>
      </c>
      <c r="L14" s="79" t="s">
        <v>122</v>
      </c>
      <c r="M14" s="70">
        <v>36</v>
      </c>
      <c r="N14" s="31">
        <f t="shared" si="0"/>
        <v>0.36</v>
      </c>
      <c r="O14" s="31">
        <f t="shared" si="1"/>
        <v>0.73469387755102045</v>
      </c>
      <c r="P14" s="41" t="str">
        <f t="shared" ref="P14:P60" si="2">IF(M14="","",IF($K$9=M14,$L$9,IF(M14&gt;=$H$9,"призер","участник")))</f>
        <v>участник</v>
      </c>
      <c r="Q14" s="37" t="s">
        <v>132</v>
      </c>
      <c r="R14" s="37" t="s">
        <v>103</v>
      </c>
    </row>
    <row r="15" spans="1:21" x14ac:dyDescent="0.25">
      <c r="A15" s="28">
        <v>5</v>
      </c>
      <c r="B15" s="51" t="s">
        <v>12</v>
      </c>
      <c r="C15" s="34" t="s">
        <v>156</v>
      </c>
      <c r="D15" s="73" t="s">
        <v>138</v>
      </c>
      <c r="E15" s="74" t="s">
        <v>155</v>
      </c>
      <c r="F15" s="77"/>
      <c r="G15" s="36"/>
      <c r="H15" s="36"/>
      <c r="I15" s="36"/>
      <c r="J15" s="37" t="s">
        <v>103</v>
      </c>
      <c r="K15" s="38" t="s">
        <v>130</v>
      </c>
      <c r="L15" s="79" t="s">
        <v>121</v>
      </c>
      <c r="M15" s="70">
        <v>33</v>
      </c>
      <c r="N15" s="31">
        <f t="shared" si="0"/>
        <v>0.33</v>
      </c>
      <c r="O15" s="31">
        <f t="shared" si="1"/>
        <v>0.67346938775510201</v>
      </c>
      <c r="P15" s="41" t="str">
        <f t="shared" si="2"/>
        <v>участник</v>
      </c>
      <c r="Q15" s="37" t="s">
        <v>132</v>
      </c>
      <c r="R15" s="37" t="s">
        <v>103</v>
      </c>
    </row>
    <row r="16" spans="1:21" ht="42.75" x14ac:dyDescent="0.25">
      <c r="A16" s="28">
        <v>1</v>
      </c>
      <c r="B16" s="51" t="s">
        <v>12</v>
      </c>
      <c r="C16" s="34" t="s">
        <v>138</v>
      </c>
      <c r="D16" s="34" t="s">
        <v>139</v>
      </c>
      <c r="E16" s="74" t="s">
        <v>139</v>
      </c>
      <c r="F16" s="76"/>
      <c r="G16" s="36"/>
      <c r="H16" s="36"/>
      <c r="I16" s="38"/>
      <c r="J16" s="37" t="s">
        <v>103</v>
      </c>
      <c r="K16" s="38" t="s">
        <v>130</v>
      </c>
      <c r="L16" s="80" t="s">
        <v>117</v>
      </c>
      <c r="M16" s="70">
        <v>31</v>
      </c>
      <c r="N16" s="31">
        <f t="shared" si="0"/>
        <v>0.31</v>
      </c>
      <c r="O16" s="31">
        <f t="shared" si="1"/>
        <v>0.63265306122448983</v>
      </c>
      <c r="P16" s="41" t="str">
        <f t="shared" si="2"/>
        <v>участник</v>
      </c>
      <c r="Q16" s="37" t="s">
        <v>132</v>
      </c>
      <c r="R16" s="37" t="s">
        <v>103</v>
      </c>
    </row>
    <row r="17" spans="1:18" x14ac:dyDescent="0.25">
      <c r="A17" s="28">
        <v>4</v>
      </c>
      <c r="B17" s="51" t="s">
        <v>12</v>
      </c>
      <c r="C17" s="34" t="s">
        <v>156</v>
      </c>
      <c r="D17" s="34" t="s">
        <v>139</v>
      </c>
      <c r="E17" s="74" t="s">
        <v>139</v>
      </c>
      <c r="F17" s="77"/>
      <c r="G17" s="36"/>
      <c r="H17" s="36"/>
      <c r="I17" s="36"/>
      <c r="J17" s="37" t="s">
        <v>103</v>
      </c>
      <c r="K17" s="38" t="s">
        <v>130</v>
      </c>
      <c r="L17" s="79" t="s">
        <v>120</v>
      </c>
      <c r="M17" s="70">
        <v>29</v>
      </c>
      <c r="N17" s="31">
        <f t="shared" si="0"/>
        <v>0.28999999999999998</v>
      </c>
      <c r="O17" s="31">
        <f t="shared" si="1"/>
        <v>0.59183673469387754</v>
      </c>
      <c r="P17" s="41" t="str">
        <f t="shared" si="2"/>
        <v>участник</v>
      </c>
      <c r="Q17" s="37" t="s">
        <v>132</v>
      </c>
      <c r="R17" s="37" t="s">
        <v>103</v>
      </c>
    </row>
    <row r="18" spans="1:18" x14ac:dyDescent="0.25">
      <c r="A18" s="28">
        <v>13</v>
      </c>
      <c r="B18" s="51" t="s">
        <v>12</v>
      </c>
      <c r="C18" s="34" t="s">
        <v>152</v>
      </c>
      <c r="D18" s="34" t="s">
        <v>156</v>
      </c>
      <c r="E18" s="74" t="s">
        <v>139</v>
      </c>
      <c r="F18" s="77"/>
      <c r="G18" s="36"/>
      <c r="H18" s="36"/>
      <c r="I18" s="36"/>
      <c r="J18" s="37" t="s">
        <v>103</v>
      </c>
      <c r="K18" s="38" t="s">
        <v>130</v>
      </c>
      <c r="L18" s="79" t="s">
        <v>129</v>
      </c>
      <c r="M18" s="70">
        <v>28</v>
      </c>
      <c r="N18" s="31">
        <f t="shared" si="0"/>
        <v>0.28000000000000003</v>
      </c>
      <c r="O18" s="31">
        <f t="shared" si="1"/>
        <v>0.5714285714285714</v>
      </c>
      <c r="P18" s="41" t="str">
        <f t="shared" si="2"/>
        <v>участник</v>
      </c>
      <c r="Q18" s="37" t="s">
        <v>132</v>
      </c>
      <c r="R18" s="37" t="s">
        <v>103</v>
      </c>
    </row>
    <row r="19" spans="1:18" x14ac:dyDescent="0.25">
      <c r="A19" s="28">
        <v>9</v>
      </c>
      <c r="B19" s="51" t="s">
        <v>12</v>
      </c>
      <c r="C19" s="34" t="s">
        <v>143</v>
      </c>
      <c r="D19" s="34" t="s">
        <v>139</v>
      </c>
      <c r="E19" s="74" t="s">
        <v>142</v>
      </c>
      <c r="F19" s="77"/>
      <c r="G19" s="36"/>
      <c r="H19" s="36"/>
      <c r="I19" s="36"/>
      <c r="J19" s="37" t="s">
        <v>103</v>
      </c>
      <c r="K19" s="38" t="s">
        <v>130</v>
      </c>
      <c r="L19" s="79" t="s">
        <v>125</v>
      </c>
      <c r="M19" s="70">
        <v>24</v>
      </c>
      <c r="N19" s="31">
        <f t="shared" si="0"/>
        <v>0.24</v>
      </c>
      <c r="O19" s="31">
        <f t="shared" si="1"/>
        <v>0.48979591836734693</v>
      </c>
      <c r="P19" s="41" t="str">
        <f t="shared" si="2"/>
        <v>участник</v>
      </c>
      <c r="Q19" s="37" t="s">
        <v>132</v>
      </c>
      <c r="R19" s="37" t="s">
        <v>103</v>
      </c>
    </row>
    <row r="20" spans="1:18" x14ac:dyDescent="0.25">
      <c r="A20" s="28">
        <v>8</v>
      </c>
      <c r="B20" s="51" t="s">
        <v>12</v>
      </c>
      <c r="C20" s="34" t="s">
        <v>149</v>
      </c>
      <c r="D20" s="34" t="s">
        <v>140</v>
      </c>
      <c r="E20" s="74" t="s">
        <v>150</v>
      </c>
      <c r="F20" s="77"/>
      <c r="G20" s="36"/>
      <c r="H20" s="36"/>
      <c r="I20" s="36"/>
      <c r="J20" s="37" t="s">
        <v>103</v>
      </c>
      <c r="K20" s="38" t="s">
        <v>130</v>
      </c>
      <c r="L20" s="79" t="s">
        <v>124</v>
      </c>
      <c r="M20" s="70">
        <v>19</v>
      </c>
      <c r="N20" s="31">
        <f t="shared" si="0"/>
        <v>0.19</v>
      </c>
      <c r="O20" s="31">
        <f t="shared" si="1"/>
        <v>0.38775510204081631</v>
      </c>
      <c r="P20" s="41" t="str">
        <f t="shared" si="2"/>
        <v>участник</v>
      </c>
      <c r="Q20" s="37" t="s">
        <v>132</v>
      </c>
      <c r="R20" s="37" t="s">
        <v>103</v>
      </c>
    </row>
    <row r="21" spans="1:18" x14ac:dyDescent="0.25">
      <c r="A21" s="28">
        <v>3</v>
      </c>
      <c r="B21" s="51" t="s">
        <v>12</v>
      </c>
      <c r="C21" s="34" t="s">
        <v>147</v>
      </c>
      <c r="D21" s="34" t="s">
        <v>155</v>
      </c>
      <c r="E21" s="74" t="s">
        <v>163</v>
      </c>
      <c r="F21" s="77"/>
      <c r="G21" s="36"/>
      <c r="H21" s="36"/>
      <c r="I21" s="36"/>
      <c r="J21" s="37" t="s">
        <v>103</v>
      </c>
      <c r="K21" s="46" t="s">
        <v>130</v>
      </c>
      <c r="L21" s="79" t="s">
        <v>119</v>
      </c>
      <c r="M21" s="70">
        <v>18</v>
      </c>
      <c r="N21" s="31">
        <f t="shared" si="0"/>
        <v>0.18</v>
      </c>
      <c r="O21" s="31">
        <f t="shared" si="1"/>
        <v>0.36734693877551022</v>
      </c>
      <c r="P21" s="41" t="str">
        <f t="shared" si="2"/>
        <v>участник</v>
      </c>
      <c r="Q21" s="37" t="s">
        <v>132</v>
      </c>
      <c r="R21" s="37" t="s">
        <v>103</v>
      </c>
    </row>
    <row r="22" spans="1:18" x14ac:dyDescent="0.25">
      <c r="A22" s="28">
        <v>11</v>
      </c>
      <c r="B22" s="51" t="s">
        <v>12</v>
      </c>
      <c r="C22" s="34" t="s">
        <v>158</v>
      </c>
      <c r="D22" s="34" t="s">
        <v>144</v>
      </c>
      <c r="E22" s="74" t="s">
        <v>144</v>
      </c>
      <c r="F22" s="77"/>
      <c r="G22" s="36"/>
      <c r="H22" s="36"/>
      <c r="I22" s="36"/>
      <c r="J22" s="37" t="s">
        <v>103</v>
      </c>
      <c r="K22" s="38" t="s">
        <v>130</v>
      </c>
      <c r="L22" s="79" t="s">
        <v>127</v>
      </c>
      <c r="M22" s="70">
        <v>17</v>
      </c>
      <c r="N22" s="31">
        <f t="shared" si="0"/>
        <v>0.17</v>
      </c>
      <c r="O22" s="31">
        <f t="shared" si="1"/>
        <v>0.34693877551020408</v>
      </c>
      <c r="P22" s="41" t="str">
        <f t="shared" si="2"/>
        <v>участник</v>
      </c>
      <c r="Q22" s="37" t="s">
        <v>132</v>
      </c>
      <c r="R22" s="37" t="s">
        <v>103</v>
      </c>
    </row>
    <row r="23" spans="1:18" x14ac:dyDescent="0.25">
      <c r="A23" s="28">
        <v>10</v>
      </c>
      <c r="B23" s="51" t="s">
        <v>12</v>
      </c>
      <c r="C23" s="34" t="s">
        <v>143</v>
      </c>
      <c r="D23" s="34" t="s">
        <v>143</v>
      </c>
      <c r="E23" s="74" t="s">
        <v>138</v>
      </c>
      <c r="F23" s="77"/>
      <c r="G23" s="36"/>
      <c r="H23" s="36"/>
      <c r="I23" s="36"/>
      <c r="J23" s="37" t="s">
        <v>103</v>
      </c>
      <c r="K23" s="38" t="s">
        <v>130</v>
      </c>
      <c r="L23" s="79" t="s">
        <v>126</v>
      </c>
      <c r="M23" s="70">
        <v>2</v>
      </c>
      <c r="N23" s="31">
        <f t="shared" si="0"/>
        <v>0.02</v>
      </c>
      <c r="O23" s="31">
        <f t="shared" si="1"/>
        <v>4.0816326530612242E-2</v>
      </c>
      <c r="P23" s="41" t="str">
        <f t="shared" si="2"/>
        <v>участник</v>
      </c>
      <c r="Q23" s="37" t="s">
        <v>132</v>
      </c>
      <c r="R23" s="37" t="s">
        <v>103</v>
      </c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B10:F10 C11:E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2025-10-02T14:41:08Z</dcterms:modified>
</cp:coreProperties>
</file>